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/>
  <xr:revisionPtr revIDLastSave="0" documentId="13_ncr:1_{6B9E8947-5954-4F76-8FB9-97DE3BFCBB81}" xr6:coauthVersionLast="43" xr6:coauthVersionMax="43" xr10:uidLastSave="{00000000-0000-0000-0000-000000000000}"/>
  <bookViews>
    <workbookView xWindow="-21870" yWindow="1275" windowWidth="21600" windowHeight="11385" xr2:uid="{00000000-000D-0000-FFFF-FFFF00000000}"/>
  </bookViews>
  <sheets>
    <sheet name="Mit Additiv" sheetId="1" r:id="rId1"/>
    <sheet name="Ohne Additive" sheetId="7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7" l="1"/>
  <c r="H8" i="7"/>
  <c r="I7" i="7"/>
  <c r="H7" i="7"/>
  <c r="I8" i="1"/>
  <c r="Q8" i="1" s="1"/>
  <c r="H8" i="1"/>
  <c r="Q7" i="1"/>
  <c r="Q10" i="1"/>
  <c r="Q11" i="1"/>
  <c r="Q12" i="1"/>
  <c r="Q13" i="1"/>
  <c r="Q14" i="1"/>
  <c r="Q15" i="1"/>
  <c r="O10" i="1"/>
  <c r="Q5" i="1"/>
  <c r="R11" i="1"/>
  <c r="S7" i="1" l="1"/>
  <c r="S8" i="1"/>
  <c r="S9" i="1"/>
  <c r="S10" i="1"/>
  <c r="S11" i="1"/>
  <c r="S12" i="1"/>
  <c r="S13" i="1"/>
  <c r="S14" i="1"/>
  <c r="S15" i="1"/>
  <c r="S5" i="1"/>
  <c r="S6" i="1"/>
  <c r="R7" i="1"/>
  <c r="R8" i="1"/>
  <c r="R10" i="1"/>
  <c r="R12" i="1"/>
  <c r="R13" i="1"/>
  <c r="R14" i="1"/>
  <c r="R15" i="1"/>
  <c r="R5" i="1"/>
  <c r="R14" i="7"/>
  <c r="R13" i="7"/>
  <c r="R12" i="7"/>
  <c r="R11" i="7"/>
  <c r="R10" i="7"/>
  <c r="R9" i="7"/>
  <c r="R6" i="7"/>
  <c r="R5" i="7"/>
  <c r="G7" i="1" l="1"/>
  <c r="I6" i="1"/>
  <c r="H6" i="1"/>
  <c r="R8" i="7"/>
  <c r="G8" i="7"/>
  <c r="R6" i="1" l="1"/>
  <c r="Q6" i="1"/>
  <c r="L7" i="1"/>
  <c r="N7" i="1" s="1"/>
  <c r="O7" i="1"/>
  <c r="P7" i="1" s="1"/>
  <c r="K7" i="1"/>
  <c r="J7" i="1"/>
  <c r="O8" i="7"/>
  <c r="L8" i="7"/>
  <c r="Q8" i="7"/>
  <c r="K8" i="7"/>
  <c r="J8" i="7"/>
  <c r="Q14" i="7"/>
  <c r="G14" i="7"/>
  <c r="L14" i="7" s="1"/>
  <c r="Q13" i="7"/>
  <c r="G13" i="7"/>
  <c r="K13" i="7" s="1"/>
  <c r="Q12" i="7"/>
  <c r="O12" i="7"/>
  <c r="G12" i="7"/>
  <c r="L12" i="7" s="1"/>
  <c r="Q11" i="7"/>
  <c r="G11" i="7"/>
  <c r="K11" i="7" s="1"/>
  <c r="Q10" i="7"/>
  <c r="O10" i="7"/>
  <c r="K10" i="7"/>
  <c r="G10" i="7"/>
  <c r="L10" i="7" s="1"/>
  <c r="Q9" i="7"/>
  <c r="G9" i="7"/>
  <c r="K9" i="7" s="1"/>
  <c r="G7" i="7"/>
  <c r="L7" i="7" s="1"/>
  <c r="Q6" i="7"/>
  <c r="G6" i="7"/>
  <c r="L6" i="7" s="1"/>
  <c r="Q5" i="7"/>
  <c r="G5" i="7"/>
  <c r="L5" i="7" s="1"/>
  <c r="I9" i="1"/>
  <c r="H9" i="1"/>
  <c r="G8" i="1"/>
  <c r="O8" i="1" s="1"/>
  <c r="G6" i="1"/>
  <c r="L6" i="1" s="1"/>
  <c r="N6" i="1" s="1"/>
  <c r="J14" i="7" l="1"/>
  <c r="J12" i="7"/>
  <c r="K14" i="7"/>
  <c r="K5" i="7"/>
  <c r="J10" i="7"/>
  <c r="N10" i="7" s="1"/>
  <c r="S10" i="7" s="1"/>
  <c r="K12" i="7"/>
  <c r="O14" i="7"/>
  <c r="O6" i="1"/>
  <c r="R9" i="1"/>
  <c r="Q9" i="1"/>
  <c r="L9" i="7"/>
  <c r="P10" i="7"/>
  <c r="L11" i="7"/>
  <c r="L13" i="7"/>
  <c r="Q7" i="7"/>
  <c r="R7" i="7"/>
  <c r="O7" i="7"/>
  <c r="J7" i="7"/>
  <c r="N8" i="7"/>
  <c r="S8" i="7" s="1"/>
  <c r="J6" i="7"/>
  <c r="K7" i="7"/>
  <c r="K6" i="7"/>
  <c r="J9" i="7"/>
  <c r="N9" i="7" s="1"/>
  <c r="S9" i="7" s="1"/>
  <c r="O9" i="7"/>
  <c r="J11" i="7"/>
  <c r="N11" i="7" s="1"/>
  <c r="S11" i="7" s="1"/>
  <c r="O11" i="7"/>
  <c r="J13" i="7"/>
  <c r="N13" i="7" s="1"/>
  <c r="S13" i="7" s="1"/>
  <c r="O13" i="7"/>
  <c r="P13" i="7" s="1"/>
  <c r="O6" i="7"/>
  <c r="J5" i="7"/>
  <c r="O5" i="7"/>
  <c r="J8" i="1"/>
  <c r="K8" i="1"/>
  <c r="L8" i="1"/>
  <c r="N8" i="1" s="1"/>
  <c r="K6" i="1"/>
  <c r="J6" i="1"/>
  <c r="P6" i="1"/>
  <c r="G14" i="1"/>
  <c r="O14" i="1" s="1"/>
  <c r="N12" i="7" l="1"/>
  <c r="N5" i="7"/>
  <c r="S5" i="7" s="1"/>
  <c r="P8" i="7"/>
  <c r="N14" i="7"/>
  <c r="S14" i="7" s="1"/>
  <c r="N7" i="7"/>
  <c r="S7" i="7" s="1"/>
  <c r="P5" i="7"/>
  <c r="P9" i="7"/>
  <c r="P7" i="7"/>
  <c r="N6" i="7"/>
  <c r="S6" i="7" s="1"/>
  <c r="P11" i="7"/>
  <c r="P8" i="1"/>
  <c r="J10" i="1"/>
  <c r="K10" i="1"/>
  <c r="K14" i="1"/>
  <c r="L10" i="1"/>
  <c r="N10" i="1" s="1"/>
  <c r="L14" i="1"/>
  <c r="N14" i="1" s="1"/>
  <c r="J14" i="1"/>
  <c r="G13" i="1"/>
  <c r="O13" i="1" s="1"/>
  <c r="G15" i="1"/>
  <c r="O15" i="1" s="1"/>
  <c r="S12" i="7" l="1"/>
  <c r="P12" i="7"/>
  <c r="P14" i="7"/>
  <c r="P14" i="1"/>
  <c r="P10" i="1"/>
  <c r="J13" i="1"/>
  <c r="K13" i="1"/>
  <c r="L13" i="1"/>
  <c r="N13" i="1" s="1"/>
  <c r="J15" i="1"/>
  <c r="K15" i="1"/>
  <c r="L15" i="1"/>
  <c r="N15" i="1" s="1"/>
  <c r="G11" i="1"/>
  <c r="O11" i="1" s="1"/>
  <c r="G12" i="1"/>
  <c r="O12" i="1" s="1"/>
  <c r="P13" i="1" l="1"/>
  <c r="P15" i="1"/>
  <c r="L11" i="1"/>
  <c r="N11" i="1" s="1"/>
  <c r="J12" i="1"/>
  <c r="K12" i="1"/>
  <c r="L12" i="1"/>
  <c r="N12" i="1" s="1"/>
  <c r="J11" i="1"/>
  <c r="K11" i="1"/>
  <c r="P11" i="1" l="1"/>
  <c r="P12" i="1"/>
  <c r="G9" i="1"/>
  <c r="K9" i="1" l="1"/>
  <c r="O9" i="1"/>
  <c r="L9" i="1"/>
  <c r="J9" i="1"/>
  <c r="N9" i="1" l="1"/>
  <c r="P9" i="1" l="1"/>
  <c r="G5" i="1" l="1"/>
  <c r="O5" i="1" s="1"/>
  <c r="K5" i="1" l="1"/>
  <c r="J5" i="1"/>
  <c r="L5" i="1"/>
  <c r="N5" i="1" s="1"/>
  <c r="P5" i="1" s="1"/>
</calcChain>
</file>

<file path=xl/sharedStrings.xml><?xml version="1.0" encoding="utf-8"?>
<sst xmlns="http://schemas.openxmlformats.org/spreadsheetml/2006/main" count="61" uniqueCount="44">
  <si>
    <t>-</t>
  </si>
  <si>
    <t xml:space="preserve">
Probengewicht Feucht</t>
  </si>
  <si>
    <t xml:space="preserve">
% Anteil
Weißfein-
kalk</t>
  </si>
  <si>
    <t xml:space="preserve">
% Anteil
Zement</t>
  </si>
  <si>
    <t>Mischbinder</t>
  </si>
  <si>
    <r>
      <t xml:space="preserve">
Optimaler
Proctor-
wassergehalt
D</t>
    </r>
    <r>
      <rPr>
        <b/>
        <vertAlign val="subscript"/>
        <sz val="12"/>
        <color theme="1"/>
        <rFont val="Calibri"/>
        <family val="2"/>
        <scheme val="minor"/>
      </rPr>
      <t>pr</t>
    </r>
  </si>
  <si>
    <r>
      <t xml:space="preserve">
Trocken-dichte 
Optimal P</t>
    </r>
    <r>
      <rPr>
        <b/>
        <vertAlign val="subscript"/>
        <sz val="12"/>
        <color theme="1"/>
        <rFont val="Calibri"/>
        <family val="2"/>
        <scheme val="minor"/>
      </rPr>
      <t>d</t>
    </r>
  </si>
  <si>
    <t xml:space="preserve"> </t>
  </si>
  <si>
    <t xml:space="preserve">
Gewicht
theoretisch
trocken der Probe gerechnet </t>
  </si>
  <si>
    <t>Anteil des Additives
1:XXX</t>
  </si>
  <si>
    <r>
      <t>Erforderliches Zugabewasser in Liter pro m</t>
    </r>
    <r>
      <rPr>
        <b/>
        <vertAlign val="superscript"/>
        <sz val="12"/>
        <rFont val="Calibri"/>
        <family val="2"/>
        <scheme val="minor"/>
      </rPr>
      <t xml:space="preserve">3 </t>
    </r>
    <r>
      <rPr>
        <b/>
        <sz val="12"/>
        <rFont val="Calibri"/>
        <family val="2"/>
        <scheme val="minor"/>
      </rPr>
      <t>Verfestigung</t>
    </r>
  </si>
  <si>
    <t>Verbrauch
Additiv in 1 m3</t>
  </si>
  <si>
    <t>M I S C H U N G V E R H Ä L T N I S    B A U S T E L L E</t>
  </si>
  <si>
    <t>ErforderlichesMischungsver-
hältniss mit Additiv herstellen</t>
  </si>
  <si>
    <t>Weißfein-
kalk</t>
  </si>
  <si>
    <t>Zement</t>
  </si>
  <si>
    <t xml:space="preserve">Additiv in Gramm Zugabe im Probekörper </t>
  </si>
  <si>
    <t>Erforderliches Zugabewasser Bindemittelzugabe und Eigenfeuchte</t>
  </si>
  <si>
    <t>Theoretische Wasserzugabe bei trockenen Boden</t>
  </si>
  <si>
    <t>M I S C H U N G V E R H Ä L T N I S    P R O B E K Ö R P E R</t>
  </si>
  <si>
    <t xml:space="preserve">
Probenbeschreibung
Nr: …..
Test zur Info……..</t>
  </si>
  <si>
    <t>TL Geschiebemergel 5% Mischbinder 30/70</t>
  </si>
  <si>
    <t>Bindemittel in kg/m3 als Verfestigung nach TP BF-StB Teil B 11.1
Z erf,BBM</t>
  </si>
  <si>
    <t xml:space="preserve">Masse des Porenwassers
geteilt durch Masse der getrockenten Probe
</t>
  </si>
  <si>
    <r>
      <t xml:space="preserve">
Trocken-dichte  ohne Additiv
Optimal P</t>
    </r>
    <r>
      <rPr>
        <b/>
        <vertAlign val="subscript"/>
        <sz val="12"/>
        <color theme="1"/>
        <rFont val="Calibri"/>
        <family val="2"/>
        <scheme val="minor"/>
      </rPr>
      <t>d</t>
    </r>
  </si>
  <si>
    <t xml:space="preserve">
Erforderliches Zugabewasser
Mit Vereinfachung von:
Bindemittelzugabe, Eigenfeuchte und Proctoroptimierung des Additives</t>
  </si>
  <si>
    <r>
      <t xml:space="preserve">
Erforderliches Mischungsver-
hältniss mit Additiv herstellen
</t>
    </r>
    <r>
      <rPr>
        <b/>
        <i/>
        <sz val="12"/>
        <rFont val="Calibri"/>
        <family val="2"/>
        <scheme val="minor"/>
      </rPr>
      <t>- unter Berücksichtigung der Eigenfeuchte, Bindemittelabsortion und Proctoroptimierung</t>
    </r>
  </si>
  <si>
    <r>
      <t xml:space="preserve">
Erforderliches Zugabewasser in Liter pro m</t>
    </r>
    <r>
      <rPr>
        <b/>
        <vertAlign val="superscript"/>
        <sz val="12"/>
        <rFont val="Calibri"/>
        <family val="2"/>
        <scheme val="minor"/>
      </rPr>
      <t xml:space="preserve">3 </t>
    </r>
    <r>
      <rPr>
        <b/>
        <sz val="12"/>
        <rFont val="Calibri"/>
        <family val="2"/>
        <scheme val="minor"/>
      </rPr>
      <t xml:space="preserve">Verfestigung
</t>
    </r>
    <r>
      <rPr>
        <b/>
        <i/>
        <sz val="12"/>
        <rFont val="Calibri"/>
        <family val="2"/>
        <scheme val="minor"/>
      </rPr>
      <t>- unter Berücksichtigung der Eigenfeuchte, Bindemittelabsortion und Proctoroptimierung</t>
    </r>
  </si>
  <si>
    <r>
      <t>M I S C H U N G V E R H Ä L T N I S    B A U S T E L L E  bei 100% D</t>
    </r>
    <r>
      <rPr>
        <b/>
        <vertAlign val="subscript"/>
        <sz val="14"/>
        <rFont val="Calibri"/>
        <family val="2"/>
        <scheme val="minor"/>
      </rPr>
      <t>pr</t>
    </r>
  </si>
  <si>
    <t>E I N G A B E N    F Ü R     T S - Additiv Ionen        1:175</t>
  </si>
  <si>
    <t>Anmerkung: Die obrige Berechnung ersetzt nicht eine durchzuführende Eignungsprüfung und beinhaltet eine vorab Berücksichtigung unseres mathematischen Modells des Additives zur Bodenverfestigung bei F3/F2 Böden zur Frostsicherheit.</t>
  </si>
  <si>
    <t>TL Geschiebemergel 4% Zement</t>
  </si>
  <si>
    <t>UL 5% Mischbinder 30/70</t>
  </si>
  <si>
    <t>UL 4,5% Zement</t>
  </si>
  <si>
    <t>UL 4% Mischbinder 30/70</t>
  </si>
  <si>
    <t>Test Lab TL mit 3,5% Zement, getrochnet auf 5% Wassergehalt</t>
  </si>
  <si>
    <t>TL Geschiebemergel 9% Mischbinder 30/70</t>
  </si>
  <si>
    <t>TL Geschiebemergel 8% Mischbinder 30/70</t>
  </si>
  <si>
    <t>E I N G A B E N    F Ü R   V E R G L E I C H S P R O B E N    O H N E    A D D I T I V E</t>
  </si>
  <si>
    <t xml:space="preserve">UL 7,5 % Zement </t>
  </si>
  <si>
    <t xml:space="preserve">TL Geschiebemergel 6% </t>
  </si>
  <si>
    <t>Anmerkung: Die obrige Berechnung ersetzt nicht eine durchzuführende Eignungsprüfung und beinhaltet eine vorab Berücksichtigung unseres mathematischen Modells  zur Bodenverfestigung bei F3/F2 Böden zur Frostsicherheit.</t>
  </si>
  <si>
    <r>
      <rPr>
        <b/>
        <sz val="14"/>
        <color theme="1"/>
        <rFont val="Calibri"/>
        <family val="2"/>
        <scheme val="minor"/>
      </rPr>
      <t>Eigenfeuchte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(Masse des Porenwassers
geteilt durch Masse der getrockenten Probe)</t>
    </r>
  </si>
  <si>
    <t xml:space="preserve">Additiv in Milliliter, Zugabe zur Mischung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</si>
</sst>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&quot;1: &quot;####.0"/>
    <numFmt numFmtId="166" formatCode="0.0%"/>
    <numFmt numFmtId="167" formatCode="0.000"/>
    <numFmt numFmtId="168" formatCode="_-* #,##0.0000\ _€_-;\-* #,##0.0000\ _€_-;_-* &quot;-&quot;??\ _€_-;_-@_-"/>
    <numFmt numFmtId="169" formatCode="0.00\ &quot; g&quot;"/>
    <numFmt numFmtId="170" formatCode="0.00\ &quot; kg&quot;"/>
    <numFmt numFmtId="171" formatCode="0.000\ &quot; g&quot;"/>
    <numFmt numFmtId="172" formatCode="0.00\ &quot; t/m3&quot;"/>
    <numFmt numFmtId="173" formatCode="0&quot; kg&quot;"/>
    <numFmt numFmtId="174" formatCode="&quot;1:&quot;0"/>
    <numFmt numFmtId="175" formatCode="0.0\ &quot; l&quot;"/>
    <numFmt numFmtId="176" formatCode="0.000\ &quot; ml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2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9" fontId="0" fillId="0" borderId="0" xfId="0" applyNumberFormat="1"/>
    <xf numFmtId="0" fontId="0" fillId="0" borderId="0" xfId="0" applyAlignment="1">
      <alignment vertical="top" wrapText="1"/>
    </xf>
    <xf numFmtId="10" fontId="0" fillId="0" borderId="0" xfId="0" applyNumberFormat="1"/>
    <xf numFmtId="165" fontId="0" fillId="0" borderId="0" xfId="1" applyNumberFormat="1" applyFont="1"/>
    <xf numFmtId="167" fontId="0" fillId="0" borderId="0" xfId="0" applyNumberFormat="1"/>
    <xf numFmtId="168" fontId="0" fillId="0" borderId="0" xfId="1" applyNumberFormat="1" applyFont="1"/>
    <xf numFmtId="164" fontId="2" fillId="0" borderId="0" xfId="1" applyFont="1"/>
    <xf numFmtId="0" fontId="2" fillId="0" borderId="0" xfId="0" applyFont="1"/>
    <xf numFmtId="169" fontId="0" fillId="0" borderId="0" xfId="0" applyNumberFormat="1"/>
    <xf numFmtId="0" fontId="0" fillId="0" borderId="0" xfId="0" applyBorder="1"/>
    <xf numFmtId="169" fontId="0" fillId="0" borderId="0" xfId="0" applyNumberFormat="1" applyBorder="1"/>
    <xf numFmtId="10" fontId="0" fillId="0" borderId="0" xfId="0" applyNumberFormat="1" applyBorder="1"/>
    <xf numFmtId="166" fontId="0" fillId="0" borderId="0" xfId="0" applyNumberFormat="1" applyBorder="1"/>
    <xf numFmtId="171" fontId="0" fillId="0" borderId="0" xfId="0" applyNumberFormat="1" applyBorder="1"/>
    <xf numFmtId="169" fontId="3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70" fontId="0" fillId="0" borderId="0" xfId="0" applyNumberFormat="1" applyBorder="1"/>
    <xf numFmtId="169" fontId="3" fillId="2" borderId="2" xfId="0" applyNumberFormat="1" applyFont="1" applyFill="1" applyBorder="1" applyAlignment="1">
      <alignment horizontal="right" indent="2"/>
    </xf>
    <xf numFmtId="10" fontId="3" fillId="2" borderId="2" xfId="0" applyNumberFormat="1" applyFont="1" applyFill="1" applyBorder="1" applyAlignment="1">
      <alignment horizontal="right" indent="2"/>
    </xf>
    <xf numFmtId="166" fontId="3" fillId="2" borderId="2" xfId="0" applyNumberFormat="1" applyFont="1" applyFill="1" applyBorder="1" applyAlignment="1">
      <alignment horizontal="right" indent="2"/>
    </xf>
    <xf numFmtId="169" fontId="3" fillId="2" borderId="5" xfId="0" applyNumberFormat="1" applyFont="1" applyFill="1" applyBorder="1" applyAlignment="1">
      <alignment horizontal="right" indent="2"/>
    </xf>
    <xf numFmtId="10" fontId="3" fillId="2" borderId="5" xfId="0" applyNumberFormat="1" applyFont="1" applyFill="1" applyBorder="1" applyAlignment="1">
      <alignment horizontal="right" indent="2"/>
    </xf>
    <xf numFmtId="166" fontId="3" fillId="2" borderId="5" xfId="0" applyNumberFormat="1" applyFont="1" applyFill="1" applyBorder="1" applyAlignment="1">
      <alignment horizontal="right" indent="2"/>
    </xf>
    <xf numFmtId="0" fontId="5" fillId="2" borderId="11" xfId="0" applyFont="1" applyFill="1" applyBorder="1" applyAlignment="1">
      <alignment horizontal="center" vertical="top" wrapText="1"/>
    </xf>
    <xf numFmtId="172" fontId="3" fillId="2" borderId="2" xfId="0" applyNumberFormat="1" applyFont="1" applyFill="1" applyBorder="1" applyAlignment="1">
      <alignment horizontal="right" indent="2"/>
    </xf>
    <xf numFmtId="172" fontId="3" fillId="2" borderId="5" xfId="0" applyNumberFormat="1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left" indent="1"/>
    </xf>
    <xf numFmtId="165" fontId="0" fillId="0" borderId="0" xfId="1" applyNumberFormat="1" applyFont="1" applyBorder="1" applyAlignment="1">
      <alignment horizontal="left"/>
    </xf>
    <xf numFmtId="0" fontId="9" fillId="0" borderId="0" xfId="0" applyFont="1"/>
    <xf numFmtId="0" fontId="5" fillId="2" borderId="11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166" fontId="3" fillId="2" borderId="22" xfId="0" applyNumberFormat="1" applyFont="1" applyFill="1" applyBorder="1" applyAlignment="1">
      <alignment horizontal="right" indent="2"/>
    </xf>
    <xf numFmtId="166" fontId="3" fillId="2" borderId="23" xfId="0" applyNumberFormat="1" applyFont="1" applyFill="1" applyBorder="1" applyAlignment="1">
      <alignment horizontal="right" indent="2"/>
    </xf>
    <xf numFmtId="0" fontId="11" fillId="2" borderId="28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174" fontId="3" fillId="3" borderId="19" xfId="1" applyNumberFormat="1" applyFont="1" applyFill="1" applyBorder="1" applyAlignment="1">
      <alignment horizontal="right" indent="3"/>
    </xf>
    <xf numFmtId="175" fontId="3" fillId="3" borderId="22" xfId="1" applyNumberFormat="1" applyFont="1" applyFill="1" applyBorder="1" applyAlignment="1">
      <alignment horizontal="right" indent="3"/>
    </xf>
    <xf numFmtId="173" fontId="3" fillId="3" borderId="22" xfId="1" applyNumberFormat="1" applyFont="1" applyFill="1" applyBorder="1" applyAlignment="1">
      <alignment horizontal="right" indent="2"/>
    </xf>
    <xf numFmtId="170" fontId="3" fillId="3" borderId="3" xfId="0" applyNumberFormat="1" applyFont="1" applyFill="1" applyBorder="1" applyAlignment="1">
      <alignment horizontal="right" indent="2"/>
    </xf>
    <xf numFmtId="165" fontId="3" fillId="3" borderId="20" xfId="1" applyNumberFormat="1" applyFont="1" applyFill="1" applyBorder="1" applyAlignment="1">
      <alignment horizontal="right" indent="2"/>
    </xf>
    <xf numFmtId="165" fontId="3" fillId="3" borderId="23" xfId="1" applyNumberFormat="1" applyFont="1" applyFill="1" applyBorder="1" applyAlignment="1">
      <alignment horizontal="right" indent="2"/>
    </xf>
    <xf numFmtId="170" fontId="3" fillId="3" borderId="6" xfId="0" applyNumberFormat="1" applyFont="1" applyFill="1" applyBorder="1" applyAlignment="1">
      <alignment horizontal="right" indent="2"/>
    </xf>
    <xf numFmtId="169" fontId="3" fillId="4" borderId="15" xfId="0" applyNumberFormat="1" applyFont="1" applyFill="1" applyBorder="1" applyAlignment="1">
      <alignment horizontal="right" indent="2"/>
    </xf>
    <xf numFmtId="169" fontId="0" fillId="4" borderId="2" xfId="0" applyNumberFormat="1" applyFill="1" applyBorder="1" applyAlignment="1">
      <alignment horizontal="right" indent="2"/>
    </xf>
    <xf numFmtId="169" fontId="3" fillId="4" borderId="2" xfId="0" applyNumberFormat="1" applyFont="1" applyFill="1" applyBorder="1" applyAlignment="1">
      <alignment horizontal="right" indent="2"/>
    </xf>
    <xf numFmtId="174" fontId="3" fillId="4" borderId="22" xfId="0" applyNumberFormat="1" applyFont="1" applyFill="1" applyBorder="1" applyAlignment="1">
      <alignment horizontal="right" indent="2"/>
    </xf>
    <xf numFmtId="171" fontId="3" fillId="4" borderId="22" xfId="0" applyNumberFormat="1" applyFont="1" applyFill="1" applyBorder="1" applyAlignment="1">
      <alignment horizontal="right" indent="2"/>
    </xf>
    <xf numFmtId="169" fontId="3" fillId="4" borderId="24" xfId="1" applyNumberFormat="1" applyFont="1" applyFill="1" applyBorder="1" applyAlignment="1">
      <alignment horizontal="right" indent="2"/>
    </xf>
    <xf numFmtId="169" fontId="3" fillId="4" borderId="14" xfId="0" applyNumberFormat="1" applyFont="1" applyFill="1" applyBorder="1" applyAlignment="1">
      <alignment horizontal="right" indent="2"/>
    </xf>
    <xf numFmtId="169" fontId="0" fillId="4" borderId="5" xfId="0" applyNumberFormat="1" applyFill="1" applyBorder="1" applyAlignment="1">
      <alignment horizontal="right" indent="2"/>
    </xf>
    <xf numFmtId="169" fontId="3" fillId="4" borderId="5" xfId="0" applyNumberFormat="1" applyFont="1" applyFill="1" applyBorder="1" applyAlignment="1">
      <alignment horizontal="right" indent="2"/>
    </xf>
    <xf numFmtId="169" fontId="3" fillId="4" borderId="23" xfId="0" applyNumberFormat="1" applyFont="1" applyFill="1" applyBorder="1" applyAlignment="1">
      <alignment horizontal="right" indent="2"/>
    </xf>
    <xf numFmtId="171" fontId="3" fillId="4" borderId="23" xfId="0" applyNumberFormat="1" applyFont="1" applyFill="1" applyBorder="1" applyAlignment="1">
      <alignment horizontal="right" indent="2"/>
    </xf>
    <xf numFmtId="169" fontId="3" fillId="4" borderId="25" xfId="1" applyNumberFormat="1" applyFont="1" applyFill="1" applyBorder="1" applyAlignment="1">
      <alignment horizontal="right" indent="2"/>
    </xf>
    <xf numFmtId="0" fontId="8" fillId="0" borderId="0" xfId="0" applyFont="1" applyBorder="1"/>
    <xf numFmtId="0" fontId="11" fillId="2" borderId="30" xfId="0" applyFont="1" applyFill="1" applyBorder="1" applyAlignment="1">
      <alignment horizontal="left" vertical="center" wrapText="1" indent="1"/>
    </xf>
    <xf numFmtId="0" fontId="4" fillId="0" borderId="3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top" wrapText="1"/>
    </xf>
    <xf numFmtId="174" fontId="3" fillId="3" borderId="15" xfId="1" applyNumberFormat="1" applyFont="1" applyFill="1" applyBorder="1" applyAlignment="1">
      <alignment horizontal="right" indent="3"/>
    </xf>
    <xf numFmtId="174" fontId="10" fillId="3" borderId="15" xfId="1" applyNumberFormat="1" applyFont="1" applyFill="1" applyBorder="1" applyAlignment="1">
      <alignment horizontal="right" indent="3"/>
    </xf>
    <xf numFmtId="165" fontId="3" fillId="3" borderId="14" xfId="1" applyNumberFormat="1" applyFont="1" applyFill="1" applyBorder="1" applyAlignment="1">
      <alignment horizontal="right" indent="2"/>
    </xf>
    <xf numFmtId="0" fontId="11" fillId="3" borderId="30" xfId="0" applyFont="1" applyFill="1" applyBorder="1" applyAlignment="1">
      <alignment vertical="center" wrapText="1"/>
    </xf>
    <xf numFmtId="173" fontId="3" fillId="3" borderId="3" xfId="1" applyNumberFormat="1" applyFont="1" applyFill="1" applyBorder="1" applyAlignment="1">
      <alignment horizontal="right" indent="2"/>
    </xf>
    <xf numFmtId="165" fontId="3" fillId="3" borderId="6" xfId="1" applyNumberFormat="1" applyFont="1" applyFill="1" applyBorder="1" applyAlignment="1">
      <alignment horizontal="right" indent="2"/>
    </xf>
    <xf numFmtId="0" fontId="11" fillId="3" borderId="16" xfId="0" applyFont="1" applyFill="1" applyBorder="1" applyAlignment="1">
      <alignment vertical="center" wrapText="1"/>
    </xf>
    <xf numFmtId="170" fontId="3" fillId="3" borderId="40" xfId="0" applyNumberFormat="1" applyFont="1" applyFill="1" applyBorder="1" applyAlignment="1">
      <alignment horizontal="right" indent="2"/>
    </xf>
    <xf numFmtId="170" fontId="3" fillId="3" borderId="41" xfId="0" applyNumberFormat="1" applyFont="1" applyFill="1" applyBorder="1" applyAlignment="1">
      <alignment horizontal="right" indent="2"/>
    </xf>
    <xf numFmtId="171" fontId="3" fillId="4" borderId="5" xfId="0" applyNumberFormat="1" applyFont="1" applyFill="1" applyBorder="1" applyAlignment="1">
      <alignment horizontal="right" indent="2"/>
    </xf>
    <xf numFmtId="174" fontId="13" fillId="3" borderId="19" xfId="1" applyNumberFormat="1" applyFont="1" applyFill="1" applyBorder="1" applyAlignment="1">
      <alignment horizontal="right" indent="3"/>
    </xf>
    <xf numFmtId="173" fontId="13" fillId="3" borderId="22" xfId="1" applyNumberFormat="1" applyFont="1" applyFill="1" applyBorder="1" applyAlignment="1">
      <alignment horizontal="right" indent="2"/>
    </xf>
    <xf numFmtId="170" fontId="13" fillId="3" borderId="3" xfId="0" applyNumberFormat="1" applyFont="1" applyFill="1" applyBorder="1" applyAlignment="1">
      <alignment horizontal="right" indent="2"/>
    </xf>
    <xf numFmtId="169" fontId="13" fillId="4" borderId="15" xfId="0" applyNumberFormat="1" applyFont="1" applyFill="1" applyBorder="1" applyAlignment="1">
      <alignment horizontal="right" indent="2"/>
    </xf>
    <xf numFmtId="169" fontId="12" fillId="4" borderId="2" xfId="0" applyNumberFormat="1" applyFont="1" applyFill="1" applyBorder="1" applyAlignment="1">
      <alignment horizontal="right" indent="2"/>
    </xf>
    <xf numFmtId="0" fontId="13" fillId="2" borderId="1" xfId="0" applyFont="1" applyFill="1" applyBorder="1" applyAlignment="1">
      <alignment horizontal="left" indent="1"/>
    </xf>
    <xf numFmtId="169" fontId="13" fillId="2" borderId="2" xfId="0" applyNumberFormat="1" applyFont="1" applyFill="1" applyBorder="1" applyAlignment="1">
      <alignment horizontal="right" indent="2"/>
    </xf>
    <xf numFmtId="172" fontId="13" fillId="2" borderId="2" xfId="0" applyNumberFormat="1" applyFont="1" applyFill="1" applyBorder="1" applyAlignment="1">
      <alignment horizontal="right" indent="2"/>
    </xf>
    <xf numFmtId="10" fontId="13" fillId="2" borderId="2" xfId="0" applyNumberFormat="1" applyFont="1" applyFill="1" applyBorder="1" applyAlignment="1">
      <alignment horizontal="right" indent="2"/>
    </xf>
    <xf numFmtId="166" fontId="13" fillId="2" borderId="2" xfId="0" applyNumberFormat="1" applyFont="1" applyFill="1" applyBorder="1" applyAlignment="1">
      <alignment horizontal="right" indent="2"/>
    </xf>
    <xf numFmtId="166" fontId="13" fillId="2" borderId="22" xfId="0" applyNumberFormat="1" applyFont="1" applyFill="1" applyBorder="1" applyAlignment="1">
      <alignment horizontal="right" indent="2"/>
    </xf>
    <xf numFmtId="0" fontId="15" fillId="2" borderId="26" xfId="0" applyFont="1" applyFill="1" applyBorder="1" applyAlignment="1">
      <alignment vertical="center" wrapText="1"/>
    </xf>
    <xf numFmtId="169" fontId="17" fillId="2" borderId="2" xfId="0" applyNumberFormat="1" applyFont="1" applyFill="1" applyBorder="1" applyAlignment="1">
      <alignment horizontal="right" indent="2"/>
    </xf>
    <xf numFmtId="169" fontId="18" fillId="2" borderId="2" xfId="0" applyNumberFormat="1" applyFont="1" applyFill="1" applyBorder="1" applyAlignment="1">
      <alignment horizontal="right" indent="2"/>
    </xf>
    <xf numFmtId="169" fontId="17" fillId="2" borderId="5" xfId="0" applyNumberFormat="1" applyFont="1" applyFill="1" applyBorder="1" applyAlignment="1">
      <alignment horizontal="right" indent="2"/>
    </xf>
    <xf numFmtId="169" fontId="17" fillId="0" borderId="0" xfId="0" applyNumberFormat="1" applyFont="1" applyBorder="1"/>
    <xf numFmtId="0" fontId="17" fillId="0" borderId="0" xfId="0" applyFont="1"/>
    <xf numFmtId="0" fontId="16" fillId="0" borderId="39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top" wrapText="1"/>
    </xf>
    <xf numFmtId="169" fontId="17" fillId="4" borderId="2" xfId="0" applyNumberFormat="1" applyFont="1" applyFill="1" applyBorder="1" applyAlignment="1">
      <alignment horizontal="right" indent="2"/>
    </xf>
    <xf numFmtId="174" fontId="17" fillId="4" borderId="22" xfId="0" applyNumberFormat="1" applyFont="1" applyFill="1" applyBorder="1" applyAlignment="1">
      <alignment horizontal="right" indent="2"/>
    </xf>
    <xf numFmtId="169" fontId="18" fillId="4" borderId="2" xfId="0" applyNumberFormat="1" applyFont="1" applyFill="1" applyBorder="1" applyAlignment="1">
      <alignment horizontal="right" indent="2"/>
    </xf>
    <xf numFmtId="174" fontId="18" fillId="4" borderId="22" xfId="0" applyNumberFormat="1" applyFont="1" applyFill="1" applyBorder="1" applyAlignment="1">
      <alignment horizontal="right" indent="2"/>
    </xf>
    <xf numFmtId="169" fontId="17" fillId="4" borderId="5" xfId="0" applyNumberFormat="1" applyFont="1" applyFill="1" applyBorder="1" applyAlignment="1">
      <alignment horizontal="right" indent="2"/>
    </xf>
    <xf numFmtId="169" fontId="17" fillId="4" borderId="23" xfId="0" applyNumberFormat="1" applyFont="1" applyFill="1" applyBorder="1" applyAlignment="1">
      <alignment horizontal="right" indent="2"/>
    </xf>
    <xf numFmtId="169" fontId="1" fillId="4" borderId="43" xfId="1" applyNumberFormat="1" applyFont="1" applyFill="1" applyBorder="1" applyAlignment="1">
      <alignment horizontal="right" indent="2"/>
    </xf>
    <xf numFmtId="169" fontId="1" fillId="4" borderId="44" xfId="1" applyNumberFormat="1" applyFont="1" applyFill="1" applyBorder="1" applyAlignment="1">
      <alignment horizontal="right" indent="2"/>
    </xf>
    <xf numFmtId="169" fontId="1" fillId="4" borderId="46" xfId="1" applyNumberFormat="1" applyFont="1" applyFill="1" applyBorder="1" applyAlignment="1">
      <alignment horizontal="right" indent="2"/>
    </xf>
    <xf numFmtId="169" fontId="1" fillId="4" borderId="45" xfId="1" applyNumberFormat="1" applyFont="1" applyFill="1" applyBorder="1" applyAlignment="1">
      <alignment horizontal="right" indent="2"/>
    </xf>
    <xf numFmtId="0" fontId="14" fillId="0" borderId="0" xfId="0" applyFont="1" applyBorder="1"/>
    <xf numFmtId="169" fontId="14" fillId="0" borderId="0" xfId="0" applyNumberFormat="1" applyFont="1" applyBorder="1"/>
    <xf numFmtId="10" fontId="14" fillId="0" borderId="0" xfId="0" applyNumberFormat="1" applyFont="1" applyBorder="1"/>
    <xf numFmtId="166" fontId="14" fillId="0" borderId="0" xfId="0" applyNumberFormat="1" applyFont="1" applyBorder="1"/>
    <xf numFmtId="0" fontId="21" fillId="0" borderId="0" xfId="0" applyFont="1" applyBorder="1"/>
    <xf numFmtId="169" fontId="21" fillId="0" borderId="0" xfId="0" applyNumberFormat="1" applyFont="1" applyBorder="1"/>
    <xf numFmtId="171" fontId="14" fillId="0" borderId="0" xfId="0" applyNumberFormat="1" applyFont="1" applyBorder="1"/>
    <xf numFmtId="169" fontId="22" fillId="0" borderId="0" xfId="1" applyNumberFormat="1" applyFont="1" applyBorder="1"/>
    <xf numFmtId="165" fontId="14" fillId="0" borderId="0" xfId="1" applyNumberFormat="1" applyFont="1" applyBorder="1" applyAlignment="1">
      <alignment horizontal="left"/>
    </xf>
    <xf numFmtId="170" fontId="14" fillId="0" borderId="0" xfId="0" applyNumberFormat="1" applyFont="1" applyBorder="1"/>
    <xf numFmtId="0" fontId="11" fillId="4" borderId="30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169" fontId="5" fillId="4" borderId="33" xfId="0" applyNumberFormat="1" applyFont="1" applyFill="1" applyBorder="1" applyAlignment="1">
      <alignment horizontal="center" vertical="center" wrapText="1"/>
    </xf>
    <xf numFmtId="169" fontId="5" fillId="4" borderId="34" xfId="0" applyNumberFormat="1" applyFont="1" applyFill="1" applyBorder="1" applyAlignment="1">
      <alignment horizontal="center" vertical="center" wrapText="1"/>
    </xf>
    <xf numFmtId="169" fontId="5" fillId="4" borderId="8" xfId="0" applyNumberFormat="1" applyFont="1" applyFill="1" applyBorder="1" applyAlignment="1">
      <alignment horizontal="center" vertical="center" wrapText="1"/>
    </xf>
    <xf numFmtId="169" fontId="5" fillId="4" borderId="11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top" wrapText="1"/>
    </xf>
    <xf numFmtId="0" fontId="4" fillId="4" borderId="36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 indent="1"/>
    </xf>
    <xf numFmtId="0" fontId="5" fillId="2" borderId="10" xfId="0" applyFont="1" applyFill="1" applyBorder="1" applyAlignment="1">
      <alignment horizontal="left" vertical="top" wrapText="1" indent="1"/>
    </xf>
    <xf numFmtId="0" fontId="5" fillId="2" borderId="8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176" fontId="3" fillId="4" borderId="42" xfId="0" applyNumberFormat="1" applyFont="1" applyFill="1" applyBorder="1" applyAlignment="1">
      <alignment horizontal="right" indent="2"/>
    </xf>
    <xf numFmtId="176" fontId="3" fillId="4" borderId="2" xfId="0" applyNumberFormat="1" applyFont="1" applyFill="1" applyBorder="1" applyAlignment="1">
      <alignment horizontal="right" indent="2"/>
    </xf>
    <xf numFmtId="176" fontId="13" fillId="4" borderId="2" xfId="0" applyNumberFormat="1" applyFont="1" applyFill="1" applyBorder="1" applyAlignment="1">
      <alignment horizontal="right" indent="2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331593</xdr:colOff>
      <xdr:row>19</xdr:row>
      <xdr:rowOff>75367</xdr:rowOff>
    </xdr:from>
    <xdr:to>
      <xdr:col>9</xdr:col>
      <xdr:colOff>308341</xdr:colOff>
      <xdr:row>30</xdr:row>
      <xdr:rowOff>3929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91BBC7-7E5F-45EF-980B-531E2C93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1426" y="5430534"/>
          <a:ext cx="3310498" cy="2066395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</xdr:colOff>
      <xdr:row>19</xdr:row>
      <xdr:rowOff>16669</xdr:rowOff>
    </xdr:from>
    <xdr:to>
      <xdr:col>1</xdr:col>
      <xdr:colOff>2788918</xdr:colOff>
      <xdr:row>28</xdr:row>
      <xdr:rowOff>152399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7F61735-7867-4159-B78B-D39CC977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10" y="5269026"/>
          <a:ext cx="3054258" cy="1891052"/>
        </a:xfrm>
        <a:prstGeom prst="rect">
          <a:avLst/>
        </a:prstGeom>
      </xdr:spPr>
    </xdr:pic>
    <xdr:clientData/>
  </xdr:twoCellAnchor>
  <xdr:twoCellAnchor editAs="oneCell">
    <xdr:from>
      <xdr:col>1</xdr:col>
      <xdr:colOff>3278239</xdr:colOff>
      <xdr:row>19</xdr:row>
      <xdr:rowOff>92042</xdr:rowOff>
    </xdr:from>
    <xdr:to>
      <xdr:col>3</xdr:col>
      <xdr:colOff>601696</xdr:colOff>
      <xdr:row>29</xdr:row>
      <xdr:rowOff>105252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2122BC02-925B-49E5-B810-DAB706634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266" t="-1" r="5370" b="2389"/>
        <a:stretch/>
      </xdr:blipFill>
      <xdr:spPr>
        <a:xfrm>
          <a:off x="3563989" y="5447209"/>
          <a:ext cx="2837374" cy="1960543"/>
        </a:xfrm>
        <a:prstGeom prst="rect">
          <a:avLst/>
        </a:prstGeom>
      </xdr:spPr>
    </xdr:pic>
    <xdr:clientData/>
  </xdr:twoCellAnchor>
  <xdr:twoCellAnchor editAs="oneCell">
    <xdr:from>
      <xdr:col>10</xdr:col>
      <xdr:colOff>294067</xdr:colOff>
      <xdr:row>19</xdr:row>
      <xdr:rowOff>119243</xdr:rowOff>
    </xdr:from>
    <xdr:to>
      <xdr:col>15</xdr:col>
      <xdr:colOff>197269</xdr:colOff>
      <xdr:row>29</xdr:row>
      <xdr:rowOff>66199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73DC4A8B-8A83-4A76-AAC4-32CBF48EC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84317" y="5474410"/>
          <a:ext cx="3438035" cy="1894289"/>
        </a:xfrm>
        <a:prstGeom prst="rect">
          <a:avLst/>
        </a:prstGeom>
      </xdr:spPr>
    </xdr:pic>
    <xdr:clientData/>
  </xdr:twoCellAnchor>
  <xdr:twoCellAnchor editAs="oneCell">
    <xdr:from>
      <xdr:col>16</xdr:col>
      <xdr:colOff>84666</xdr:colOff>
      <xdr:row>18</xdr:row>
      <xdr:rowOff>76070</xdr:rowOff>
    </xdr:from>
    <xdr:to>
      <xdr:col>18</xdr:col>
      <xdr:colOff>624176</xdr:colOff>
      <xdr:row>29</xdr:row>
      <xdr:rowOff>168488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9EFAEBA-B37B-4BDC-9EE5-48BE83123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72416" y="5240737"/>
          <a:ext cx="3407593" cy="2230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1191715</xdr:colOff>
      <xdr:row>18</xdr:row>
      <xdr:rowOff>2041</xdr:rowOff>
    </xdr:from>
    <xdr:to>
      <xdr:col>7</xdr:col>
      <xdr:colOff>272056</xdr:colOff>
      <xdr:row>28</xdr:row>
      <xdr:rowOff>121103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A86C59-2535-4841-AE0D-87454199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7565" y="4307341"/>
          <a:ext cx="3299916" cy="206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</xdr:colOff>
      <xdr:row>18</xdr:row>
      <xdr:rowOff>16669</xdr:rowOff>
    </xdr:from>
    <xdr:to>
      <xdr:col>1</xdr:col>
      <xdr:colOff>2788918</xdr:colOff>
      <xdr:row>27</xdr:row>
      <xdr:rowOff>152399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D7226D0-4351-4A88-B87F-4E79CA7C8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10" y="4321969"/>
          <a:ext cx="3054258" cy="1888330"/>
        </a:xfrm>
        <a:prstGeom prst="rect">
          <a:avLst/>
        </a:prstGeom>
      </xdr:spPr>
    </xdr:pic>
    <xdr:clientData/>
  </xdr:twoCellAnchor>
  <xdr:twoCellAnchor editAs="oneCell">
    <xdr:from>
      <xdr:col>1</xdr:col>
      <xdr:colOff>2971322</xdr:colOff>
      <xdr:row>18</xdr:row>
      <xdr:rowOff>28542</xdr:rowOff>
    </xdr:from>
    <xdr:to>
      <xdr:col>4</xdr:col>
      <xdr:colOff>59747</xdr:colOff>
      <xdr:row>28</xdr:row>
      <xdr:rowOff>41752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BF3BA8D-CC51-44F0-BAB0-50AD27FC1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266" t="-1" r="5370" b="2389"/>
        <a:stretch/>
      </xdr:blipFill>
      <xdr:spPr>
        <a:xfrm>
          <a:off x="3257072" y="4333842"/>
          <a:ext cx="2841525" cy="195631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18</xdr:row>
      <xdr:rowOff>120755</xdr:rowOff>
    </xdr:from>
    <xdr:to>
      <xdr:col>10</xdr:col>
      <xdr:colOff>988751</xdr:colOff>
      <xdr:row>28</xdr:row>
      <xdr:rowOff>67711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CA6811-90BE-4D82-AF87-1F54A82F2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0676" y="4426055"/>
          <a:ext cx="3427150" cy="1890056"/>
        </a:xfrm>
        <a:prstGeom prst="rect">
          <a:avLst/>
        </a:prstGeom>
      </xdr:spPr>
    </xdr:pic>
    <xdr:clientData/>
  </xdr:twoCellAnchor>
  <xdr:twoCellAnchor editAs="oneCell">
    <xdr:from>
      <xdr:col>14</xdr:col>
      <xdr:colOff>449036</xdr:colOff>
      <xdr:row>18</xdr:row>
      <xdr:rowOff>51880</xdr:rowOff>
    </xdr:from>
    <xdr:to>
      <xdr:col>17</xdr:col>
      <xdr:colOff>3540</xdr:colOff>
      <xdr:row>29</xdr:row>
      <xdr:rowOff>144298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2109F0E-189A-41B9-9EC1-461E46E9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2161" y="4357180"/>
          <a:ext cx="3416211" cy="2226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4"/>
  <sheetViews>
    <sheetView tabSelected="1" topLeftCell="B3" zoomScale="90" zoomScaleNormal="90" zoomScaleSheetLayoutView="30" workbookViewId="0">
      <selection activeCell="B3" sqref="B3:B4"/>
    </sheetView>
  </sheetViews>
  <sheetFormatPr baseColWidth="10" defaultColWidth="9.140625" defaultRowHeight="15" x14ac:dyDescent="0.25"/>
  <cols>
    <col min="1" max="1" width="4.28515625" customWidth="1"/>
    <col min="2" max="2" width="67.42578125" customWidth="1"/>
    <col min="3" max="3" width="15.28515625" customWidth="1"/>
    <col min="4" max="4" width="13.5703125" customWidth="1"/>
    <col min="5" max="5" width="17" customWidth="1"/>
    <col min="6" max="6" width="13.7109375" customWidth="1"/>
    <col min="7" max="7" width="19" style="87" hidden="1" customWidth="1"/>
    <col min="8" max="8" width="10.140625" bestFit="1" customWidth="1"/>
    <col min="9" max="9" width="9.140625" bestFit="1" customWidth="1"/>
    <col min="10" max="11" width="12.7109375" style="9" customWidth="1"/>
    <col min="12" max="12" width="18.5703125" style="87" hidden="1" customWidth="1"/>
    <col min="13" max="13" width="10.7109375" style="87" hidden="1" customWidth="1"/>
    <col min="14" max="14" width="20.140625" customWidth="1"/>
    <col min="15" max="15" width="20.140625" style="8" customWidth="1"/>
    <col min="16" max="17" width="28" customWidth="1"/>
    <col min="18" max="19" width="15.140625" customWidth="1"/>
  </cols>
  <sheetData>
    <row r="2" spans="2:19" ht="23.25" customHeight="1" x14ac:dyDescent="0.25">
      <c r="B2" s="58" t="s">
        <v>29</v>
      </c>
      <c r="C2" s="35"/>
      <c r="D2" s="35"/>
      <c r="E2" s="35"/>
      <c r="F2" s="36"/>
      <c r="G2" s="82"/>
      <c r="H2" s="36"/>
      <c r="I2" s="37"/>
      <c r="J2" s="110" t="s">
        <v>19</v>
      </c>
      <c r="K2" s="111"/>
      <c r="L2" s="111"/>
      <c r="M2" s="111"/>
      <c r="N2" s="111"/>
      <c r="O2" s="112"/>
      <c r="P2" s="113" t="s">
        <v>28</v>
      </c>
      <c r="Q2" s="114"/>
      <c r="R2" s="114"/>
      <c r="S2" s="115"/>
    </row>
    <row r="3" spans="2:19" ht="18.75" customHeight="1" x14ac:dyDescent="0.25">
      <c r="B3" s="136" t="s">
        <v>20</v>
      </c>
      <c r="C3" s="138" t="s">
        <v>1</v>
      </c>
      <c r="D3" s="138" t="s">
        <v>24</v>
      </c>
      <c r="E3" s="140" t="s">
        <v>42</v>
      </c>
      <c r="F3" s="138" t="s">
        <v>5</v>
      </c>
      <c r="G3" s="142" t="s">
        <v>8</v>
      </c>
      <c r="H3" s="134" t="s">
        <v>4</v>
      </c>
      <c r="I3" s="135"/>
      <c r="J3" s="116" t="s">
        <v>14</v>
      </c>
      <c r="K3" s="118" t="s">
        <v>15</v>
      </c>
      <c r="L3" s="88"/>
      <c r="M3" s="120" t="s">
        <v>9</v>
      </c>
      <c r="N3" s="122" t="s">
        <v>43</v>
      </c>
      <c r="O3" s="124" t="s">
        <v>25</v>
      </c>
      <c r="P3" s="126" t="s">
        <v>26</v>
      </c>
      <c r="Q3" s="128" t="s">
        <v>27</v>
      </c>
      <c r="R3" s="130" t="s">
        <v>22</v>
      </c>
      <c r="S3" s="132" t="s">
        <v>11</v>
      </c>
    </row>
    <row r="4" spans="2:19" s="2" customFormat="1" ht="123.75" customHeight="1" thickBot="1" x14ac:dyDescent="0.3">
      <c r="B4" s="137"/>
      <c r="C4" s="139"/>
      <c r="D4" s="139"/>
      <c r="E4" s="141"/>
      <c r="F4" s="139"/>
      <c r="G4" s="143"/>
      <c r="H4" s="24" t="s">
        <v>2</v>
      </c>
      <c r="I4" s="32" t="s">
        <v>3</v>
      </c>
      <c r="J4" s="117"/>
      <c r="K4" s="119"/>
      <c r="L4" s="89" t="s">
        <v>18</v>
      </c>
      <c r="M4" s="121"/>
      <c r="N4" s="123"/>
      <c r="O4" s="125"/>
      <c r="P4" s="127"/>
      <c r="Q4" s="129"/>
      <c r="R4" s="131"/>
      <c r="S4" s="133"/>
    </row>
    <row r="5" spans="2:19" x14ac:dyDescent="0.25">
      <c r="B5" s="27" t="s">
        <v>31</v>
      </c>
      <c r="C5" s="18">
        <v>7208</v>
      </c>
      <c r="D5" s="25">
        <v>1.94</v>
      </c>
      <c r="E5" s="19">
        <v>0.112</v>
      </c>
      <c r="F5" s="20">
        <v>0.13100000000000001</v>
      </c>
      <c r="G5" s="83">
        <f>C5-(C5*E5)</f>
        <v>6400.7039999999997</v>
      </c>
      <c r="H5" s="20">
        <v>0</v>
      </c>
      <c r="I5" s="33">
        <v>0.04</v>
      </c>
      <c r="J5" s="45">
        <f t="shared" ref="J5:J15" si="0">G5*H5</f>
        <v>0</v>
      </c>
      <c r="K5" s="46">
        <f t="shared" ref="K5:K15" si="1">G5*I5</f>
        <v>256.02816000000001</v>
      </c>
      <c r="L5" s="90">
        <f t="shared" ref="L5:L15" si="2">G5*F5</f>
        <v>838.49222399999996</v>
      </c>
      <c r="M5" s="91">
        <v>175</v>
      </c>
      <c r="N5" s="157">
        <f t="shared" ref="N5:N9" si="3">L5/(M5+0.00000001)</f>
        <v>4.7913841368690635</v>
      </c>
      <c r="O5" s="96">
        <f>(((F5*0.975)-E5)+(H5*2.2)+(I5*0.3))*G5</f>
        <v>177.45951840000001</v>
      </c>
      <c r="P5" s="38">
        <f>O5/(N5+0.00000001)</f>
        <v>37.03721366527482</v>
      </c>
      <c r="Q5" s="39">
        <f>(((F5*0.975)-E5)+(H5*2.2)+(I5*0.3))*D5*1000</f>
        <v>53.786500000000011</v>
      </c>
      <c r="R5" s="40">
        <f t="shared" ref="R5:R15" si="4">(((D5*H5)/(1+H5))+((D5*I5)/(1+I5)))*1000</f>
        <v>74.615384615384613</v>
      </c>
      <c r="S5" s="41">
        <f t="shared" ref="S5:S15" si="5">D5*F5*1000/175</f>
        <v>1.4522285714285714</v>
      </c>
    </row>
    <row r="6" spans="2:19" x14ac:dyDescent="0.25">
      <c r="B6" s="27" t="s">
        <v>21</v>
      </c>
      <c r="C6" s="18">
        <v>7826</v>
      </c>
      <c r="D6" s="25">
        <v>1.85</v>
      </c>
      <c r="E6" s="19">
        <v>0.17</v>
      </c>
      <c r="F6" s="20">
        <v>0.14499999999999999</v>
      </c>
      <c r="G6" s="83">
        <f>C6-(C6*E6)</f>
        <v>6495.58</v>
      </c>
      <c r="H6" s="20">
        <f>0.3*5/100</f>
        <v>1.4999999999999999E-2</v>
      </c>
      <c r="I6" s="33">
        <f>0.7*5/100</f>
        <v>3.5000000000000003E-2</v>
      </c>
      <c r="J6" s="45">
        <f t="shared" si="0"/>
        <v>97.433700000000002</v>
      </c>
      <c r="K6" s="46">
        <f t="shared" si="1"/>
        <v>227.34530000000001</v>
      </c>
      <c r="L6" s="90">
        <f t="shared" si="2"/>
        <v>941.8590999999999</v>
      </c>
      <c r="M6" s="91">
        <v>175</v>
      </c>
      <c r="N6" s="158">
        <f t="shared" si="3"/>
        <v>5.382051999692453</v>
      </c>
      <c r="O6" s="97">
        <f t="shared" ref="O6:O15" si="6">(((F6*0.975)-E6)+(H6*2.2)+(I6*0.3))*G6</f>
        <v>96.621752499999943</v>
      </c>
      <c r="P6" s="38">
        <f t="shared" ref="P6:P15" si="7">O6/(N6+0.00000001)</f>
        <v>17.952586174566012</v>
      </c>
      <c r="Q6" s="39">
        <f t="shared" ref="Q6:Q15" si="8">(((F6*0.975)-E6)+(H6*2.2)+(I6*0.3))*D6*1000</f>
        <v>27.518749999999983</v>
      </c>
      <c r="R6" s="40">
        <f t="shared" si="4"/>
        <v>89.900287951262484</v>
      </c>
      <c r="S6" s="41">
        <f t="shared" si="5"/>
        <v>1.5328571428571429</v>
      </c>
    </row>
    <row r="7" spans="2:19" x14ac:dyDescent="0.25">
      <c r="B7" s="27" t="s">
        <v>33</v>
      </c>
      <c r="C7" s="18">
        <v>7625</v>
      </c>
      <c r="D7" s="25">
        <v>1.69</v>
      </c>
      <c r="E7" s="19">
        <v>0.17299999999999999</v>
      </c>
      <c r="F7" s="20">
        <v>0.16800000000000001</v>
      </c>
      <c r="G7" s="83">
        <f>C7-(C7*E7)</f>
        <v>6305.875</v>
      </c>
      <c r="H7" s="20">
        <v>0</v>
      </c>
      <c r="I7" s="33">
        <v>4.4999999999999998E-2</v>
      </c>
      <c r="J7" s="45">
        <f t="shared" ref="J7" si="9">G7*H7</f>
        <v>0</v>
      </c>
      <c r="K7" s="46">
        <f t="shared" ref="K7" si="10">G7*I7</f>
        <v>283.76437499999997</v>
      </c>
      <c r="L7" s="90">
        <f t="shared" ref="L7" si="11">G7*F7</f>
        <v>1059.3870000000002</v>
      </c>
      <c r="M7" s="91">
        <v>175</v>
      </c>
      <c r="N7" s="158">
        <f t="shared" si="3"/>
        <v>6.0536399996540782</v>
      </c>
      <c r="O7" s="97">
        <f t="shared" si="6"/>
        <v>27.115262500000089</v>
      </c>
      <c r="P7" s="38">
        <f t="shared" si="7"/>
        <v>4.4791666595235036</v>
      </c>
      <c r="Q7" s="39">
        <f t="shared" si="8"/>
        <v>7.2670000000000234</v>
      </c>
      <c r="R7" s="40">
        <f t="shared" si="4"/>
        <v>72.775119617224888</v>
      </c>
      <c r="S7" s="41">
        <f t="shared" si="5"/>
        <v>1.6224000000000001</v>
      </c>
    </row>
    <row r="8" spans="2:19" x14ac:dyDescent="0.25">
      <c r="B8" s="27" t="s">
        <v>34</v>
      </c>
      <c r="C8" s="18">
        <v>8042</v>
      </c>
      <c r="D8" s="25">
        <v>1.69</v>
      </c>
      <c r="E8" s="19">
        <v>0.191</v>
      </c>
      <c r="F8" s="20">
        <v>0.16800000000000001</v>
      </c>
      <c r="G8" s="83">
        <f>C8-(C8*E8)</f>
        <v>6505.9780000000001</v>
      </c>
      <c r="H8" s="20">
        <f>0.3*4/100</f>
        <v>1.2E-2</v>
      </c>
      <c r="I8" s="33">
        <f>0.7*4/100</f>
        <v>2.7999999999999997E-2</v>
      </c>
      <c r="J8" s="45">
        <f t="shared" si="0"/>
        <v>78.071736000000001</v>
      </c>
      <c r="K8" s="46">
        <f t="shared" si="1"/>
        <v>182.16738399999997</v>
      </c>
      <c r="L8" s="90">
        <f t="shared" si="2"/>
        <v>1093.004304</v>
      </c>
      <c r="M8" s="91">
        <v>175</v>
      </c>
      <c r="N8" s="158">
        <f t="shared" ref="N8" si="12">L8/(M8+0.00000001)</f>
        <v>6.2457388796431008</v>
      </c>
      <c r="O8" s="97">
        <f t="shared" si="6"/>
        <v>49.445432800000006</v>
      </c>
      <c r="P8" s="38">
        <f t="shared" ref="P8" si="13">O8/(N8+0.00000001)</f>
        <v>7.9166666544437403</v>
      </c>
      <c r="Q8" s="39">
        <f t="shared" si="8"/>
        <v>12.844000000000001</v>
      </c>
      <c r="R8" s="40">
        <f t="shared" si="4"/>
        <v>66.07065409636887</v>
      </c>
      <c r="S8" s="41">
        <f t="shared" si="5"/>
        <v>1.6224000000000001</v>
      </c>
    </row>
    <row r="9" spans="2:19" x14ac:dyDescent="0.25">
      <c r="B9" s="27" t="s">
        <v>32</v>
      </c>
      <c r="C9" s="18">
        <v>7923</v>
      </c>
      <c r="D9" s="25">
        <v>1.69</v>
      </c>
      <c r="E9" s="19">
        <v>0.20100000000000001</v>
      </c>
      <c r="F9" s="20">
        <v>0.16800000000000001</v>
      </c>
      <c r="G9" s="83">
        <f>C9-(C9*E9)</f>
        <v>6330.4769999999999</v>
      </c>
      <c r="H9" s="20">
        <f>5*0.003</f>
        <v>1.4999999999999999E-2</v>
      </c>
      <c r="I9" s="33">
        <f>5*0.007</f>
        <v>3.5000000000000003E-2</v>
      </c>
      <c r="J9" s="45">
        <f t="shared" si="0"/>
        <v>94.957155</v>
      </c>
      <c r="K9" s="46">
        <f t="shared" si="1"/>
        <v>221.56669500000001</v>
      </c>
      <c r="L9" s="90">
        <f t="shared" si="2"/>
        <v>1063.5201360000001</v>
      </c>
      <c r="M9" s="91">
        <v>175</v>
      </c>
      <c r="N9" s="158">
        <f t="shared" si="3"/>
        <v>6.0772579196527285</v>
      </c>
      <c r="O9" s="97">
        <f t="shared" si="6"/>
        <v>39.882005099999944</v>
      </c>
      <c r="P9" s="38">
        <f t="shared" si="7"/>
        <v>6.5624999895765344</v>
      </c>
      <c r="Q9" s="39">
        <f t="shared" si="8"/>
        <v>10.646999999999984</v>
      </c>
      <c r="R9" s="40">
        <f t="shared" si="4"/>
        <v>82.125127912234362</v>
      </c>
      <c r="S9" s="41">
        <f t="shared" si="5"/>
        <v>1.6224000000000001</v>
      </c>
    </row>
    <row r="10" spans="2:19" x14ac:dyDescent="0.25">
      <c r="B10" s="27"/>
      <c r="C10" s="18"/>
      <c r="D10" s="25"/>
      <c r="E10" s="19"/>
      <c r="F10" s="20"/>
      <c r="G10" s="83"/>
      <c r="H10" s="20"/>
      <c r="I10" s="33"/>
      <c r="J10" s="45">
        <f t="shared" si="0"/>
        <v>0</v>
      </c>
      <c r="K10" s="46">
        <f t="shared" si="1"/>
        <v>0</v>
      </c>
      <c r="L10" s="90">
        <f t="shared" si="2"/>
        <v>0</v>
      </c>
      <c r="M10" s="91">
        <v>175</v>
      </c>
      <c r="N10" s="158">
        <f t="shared" ref="N10:N15" si="14">L10/(M10+0.00000001)</f>
        <v>0</v>
      </c>
      <c r="O10" s="97">
        <f t="shared" si="6"/>
        <v>0</v>
      </c>
      <c r="P10" s="38">
        <f t="shared" si="7"/>
        <v>0</v>
      </c>
      <c r="Q10" s="39">
        <f t="shared" si="8"/>
        <v>0</v>
      </c>
      <c r="R10" s="40">
        <f t="shared" si="4"/>
        <v>0</v>
      </c>
      <c r="S10" s="41">
        <f t="shared" si="5"/>
        <v>0</v>
      </c>
    </row>
    <row r="11" spans="2:19" x14ac:dyDescent="0.25">
      <c r="B11" s="76" t="s">
        <v>35</v>
      </c>
      <c r="C11" s="77">
        <v>7183</v>
      </c>
      <c r="D11" s="78">
        <v>1.81</v>
      </c>
      <c r="E11" s="79">
        <v>0.05</v>
      </c>
      <c r="F11" s="80">
        <v>0.14599999999999999</v>
      </c>
      <c r="G11" s="84">
        <f>C11-(C11*E11)</f>
        <v>6823.85</v>
      </c>
      <c r="H11" s="80">
        <v>0</v>
      </c>
      <c r="I11" s="81">
        <v>3.5000000000000003E-2</v>
      </c>
      <c r="J11" s="74">
        <f t="shared" si="0"/>
        <v>0</v>
      </c>
      <c r="K11" s="75">
        <f t="shared" si="1"/>
        <v>238.83475000000004</v>
      </c>
      <c r="L11" s="92">
        <f t="shared" si="2"/>
        <v>996.28210000000001</v>
      </c>
      <c r="M11" s="93">
        <v>175</v>
      </c>
      <c r="N11" s="159">
        <f t="shared" si="14"/>
        <v>5.6930405711032543</v>
      </c>
      <c r="O11" s="97">
        <f t="shared" si="6"/>
        <v>701.83297249999987</v>
      </c>
      <c r="P11" s="71">
        <f t="shared" si="7"/>
        <v>123.27910937954208</v>
      </c>
      <c r="Q11" s="39">
        <f t="shared" si="8"/>
        <v>186.15849999999995</v>
      </c>
      <c r="R11" s="72">
        <f t="shared" si="4"/>
        <v>61.207729468599041</v>
      </c>
      <c r="S11" s="73">
        <f t="shared" si="5"/>
        <v>1.5100571428571428</v>
      </c>
    </row>
    <row r="12" spans="2:19" x14ac:dyDescent="0.25">
      <c r="B12" s="27"/>
      <c r="C12" s="18"/>
      <c r="D12" s="25"/>
      <c r="E12" s="19"/>
      <c r="F12" s="20"/>
      <c r="G12" s="83">
        <f>C12-(C12*E12)</f>
        <v>0</v>
      </c>
      <c r="H12" s="20"/>
      <c r="I12" s="33"/>
      <c r="J12" s="45">
        <f t="shared" si="0"/>
        <v>0</v>
      </c>
      <c r="K12" s="46">
        <f t="shared" si="1"/>
        <v>0</v>
      </c>
      <c r="L12" s="90">
        <f t="shared" si="2"/>
        <v>0</v>
      </c>
      <c r="M12" s="91">
        <v>175</v>
      </c>
      <c r="N12" s="158">
        <f t="shared" si="14"/>
        <v>0</v>
      </c>
      <c r="O12" s="97">
        <f t="shared" si="6"/>
        <v>0</v>
      </c>
      <c r="P12" s="38">
        <f t="shared" si="7"/>
        <v>0</v>
      </c>
      <c r="Q12" s="39">
        <f t="shared" si="8"/>
        <v>0</v>
      </c>
      <c r="R12" s="40">
        <f t="shared" si="4"/>
        <v>0</v>
      </c>
      <c r="S12" s="41">
        <f t="shared" si="5"/>
        <v>0</v>
      </c>
    </row>
    <row r="13" spans="2:19" x14ac:dyDescent="0.25">
      <c r="B13" s="27"/>
      <c r="C13" s="18"/>
      <c r="D13" s="25"/>
      <c r="E13" s="19"/>
      <c r="F13" s="20"/>
      <c r="G13" s="83">
        <f>C13-(C13*E13)</f>
        <v>0</v>
      </c>
      <c r="H13" s="20"/>
      <c r="I13" s="33"/>
      <c r="J13" s="45">
        <f t="shared" si="0"/>
        <v>0</v>
      </c>
      <c r="K13" s="46">
        <f t="shared" si="1"/>
        <v>0</v>
      </c>
      <c r="L13" s="90">
        <f t="shared" si="2"/>
        <v>0</v>
      </c>
      <c r="M13" s="91">
        <v>175</v>
      </c>
      <c r="N13" s="158">
        <f t="shared" si="14"/>
        <v>0</v>
      </c>
      <c r="O13" s="97">
        <f t="shared" si="6"/>
        <v>0</v>
      </c>
      <c r="P13" s="38">
        <f t="shared" si="7"/>
        <v>0</v>
      </c>
      <c r="Q13" s="39">
        <f t="shared" si="8"/>
        <v>0</v>
      </c>
      <c r="R13" s="40">
        <f t="shared" si="4"/>
        <v>0</v>
      </c>
      <c r="S13" s="41">
        <f t="shared" si="5"/>
        <v>0</v>
      </c>
    </row>
    <row r="14" spans="2:19" x14ac:dyDescent="0.25">
      <c r="B14" s="27"/>
      <c r="C14" s="18"/>
      <c r="D14" s="25"/>
      <c r="E14" s="19"/>
      <c r="F14" s="20"/>
      <c r="G14" s="83">
        <f>C14-(C14*E14)</f>
        <v>0</v>
      </c>
      <c r="H14" s="20"/>
      <c r="I14" s="33"/>
      <c r="J14" s="45">
        <f t="shared" si="0"/>
        <v>0</v>
      </c>
      <c r="K14" s="46">
        <f t="shared" si="1"/>
        <v>0</v>
      </c>
      <c r="L14" s="90">
        <f t="shared" si="2"/>
        <v>0</v>
      </c>
      <c r="M14" s="91">
        <v>175</v>
      </c>
      <c r="N14" s="158">
        <f t="shared" si="14"/>
        <v>0</v>
      </c>
      <c r="O14" s="97">
        <f t="shared" si="6"/>
        <v>0</v>
      </c>
      <c r="P14" s="38">
        <f t="shared" si="7"/>
        <v>0</v>
      </c>
      <c r="Q14" s="39">
        <f t="shared" si="8"/>
        <v>0</v>
      </c>
      <c r="R14" s="40">
        <f t="shared" si="4"/>
        <v>0</v>
      </c>
      <c r="S14" s="41">
        <f t="shared" si="5"/>
        <v>0</v>
      </c>
    </row>
    <row r="15" spans="2:19" x14ac:dyDescent="0.25">
      <c r="B15" s="27"/>
      <c r="C15" s="18"/>
      <c r="D15" s="25"/>
      <c r="E15" s="19"/>
      <c r="F15" s="20"/>
      <c r="G15" s="83">
        <f>C15-(C15*E15)</f>
        <v>0</v>
      </c>
      <c r="H15" s="20"/>
      <c r="I15" s="33"/>
      <c r="J15" s="45">
        <f t="shared" si="0"/>
        <v>0</v>
      </c>
      <c r="K15" s="46">
        <f t="shared" si="1"/>
        <v>0</v>
      </c>
      <c r="L15" s="90">
        <f t="shared" si="2"/>
        <v>0</v>
      </c>
      <c r="M15" s="91">
        <v>175</v>
      </c>
      <c r="N15" s="158">
        <f t="shared" si="14"/>
        <v>0</v>
      </c>
      <c r="O15" s="98">
        <f t="shared" si="6"/>
        <v>0</v>
      </c>
      <c r="P15" s="38">
        <f t="shared" si="7"/>
        <v>0</v>
      </c>
      <c r="Q15" s="39">
        <f t="shared" si="8"/>
        <v>0</v>
      </c>
      <c r="R15" s="40">
        <f t="shared" si="4"/>
        <v>0</v>
      </c>
      <c r="S15" s="41">
        <f t="shared" si="5"/>
        <v>0</v>
      </c>
    </row>
    <row r="16" spans="2:19" x14ac:dyDescent="0.25">
      <c r="B16" s="28"/>
      <c r="C16" s="21"/>
      <c r="D16" s="26"/>
      <c r="E16" s="22" t="s">
        <v>7</v>
      </c>
      <c r="F16" s="23"/>
      <c r="G16" s="85"/>
      <c r="H16" s="23"/>
      <c r="I16" s="34"/>
      <c r="J16" s="51"/>
      <c r="K16" s="52"/>
      <c r="L16" s="94"/>
      <c r="M16" s="95"/>
      <c r="N16" s="70"/>
      <c r="O16" s="99"/>
      <c r="P16" s="42"/>
      <c r="Q16" s="43"/>
      <c r="R16" s="43"/>
      <c r="S16" s="44"/>
    </row>
    <row r="17" spans="2:19" s="10" customFormat="1" x14ac:dyDescent="0.25">
      <c r="C17" s="11"/>
      <c r="E17" s="12"/>
      <c r="F17" s="11"/>
      <c r="G17" s="86"/>
      <c r="H17" s="13"/>
      <c r="I17" s="13"/>
      <c r="J17" s="11"/>
      <c r="K17" s="11"/>
      <c r="L17" s="86"/>
      <c r="M17" s="86"/>
      <c r="N17" s="14"/>
      <c r="O17" s="15"/>
      <c r="P17" s="16"/>
      <c r="Q17" s="16"/>
      <c r="R17" s="16"/>
      <c r="S17" s="17"/>
    </row>
    <row r="18" spans="2:19" s="100" customFormat="1" ht="12.75" x14ac:dyDescent="0.2">
      <c r="B18" s="100" t="s">
        <v>30</v>
      </c>
      <c r="C18" s="101"/>
      <c r="E18" s="102"/>
      <c r="F18" s="103"/>
      <c r="G18" s="104"/>
      <c r="H18" s="103"/>
      <c r="I18" s="103"/>
      <c r="J18" s="101"/>
      <c r="K18" s="101"/>
      <c r="L18" s="105"/>
      <c r="M18" s="105"/>
      <c r="N18" s="106"/>
      <c r="O18" s="107"/>
      <c r="P18" s="108"/>
      <c r="Q18" s="108"/>
      <c r="R18" s="108"/>
      <c r="S18" s="109"/>
    </row>
    <row r="19" spans="2:19" x14ac:dyDescent="0.25">
      <c r="E19" s="3"/>
      <c r="F19" s="1"/>
      <c r="H19" s="3"/>
      <c r="I19" s="3"/>
      <c r="N19" s="5"/>
      <c r="O19" s="7"/>
      <c r="P19" s="4"/>
      <c r="Q19" s="4"/>
      <c r="R19" s="4"/>
      <c r="S19" s="5"/>
    </row>
    <row r="22" spans="2:19" x14ac:dyDescent="0.25">
      <c r="H22" s="6"/>
      <c r="I22" s="6"/>
    </row>
    <row r="24" spans="2:19" ht="18" x14ac:dyDescent="0.35">
      <c r="P24" s="30"/>
      <c r="Q24" s="30"/>
    </row>
    <row r="30" spans="2:19" x14ac:dyDescent="0.25">
      <c r="C30" s="11"/>
    </row>
    <row r="34" spans="3:3" x14ac:dyDescent="0.25">
      <c r="C34" s="9"/>
    </row>
  </sheetData>
  <dataConsolidate/>
  <mergeCells count="18">
    <mergeCell ref="H3:I3"/>
    <mergeCell ref="B3:B4"/>
    <mergeCell ref="C3:C4"/>
    <mergeCell ref="D3:D4"/>
    <mergeCell ref="E3:E4"/>
    <mergeCell ref="G3:G4"/>
    <mergeCell ref="F3:F4"/>
    <mergeCell ref="J2:O2"/>
    <mergeCell ref="P2:S2"/>
    <mergeCell ref="J3:J4"/>
    <mergeCell ref="K3:K4"/>
    <mergeCell ref="M3:M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414F-96F6-4243-ACC9-B55E86429536}">
  <dimension ref="B2:S33"/>
  <sheetViews>
    <sheetView zoomScaleNormal="100" zoomScaleSheetLayoutView="30" workbookViewId="0">
      <selection activeCell="B18" sqref="B18"/>
    </sheetView>
  </sheetViews>
  <sheetFormatPr baseColWidth="10" defaultColWidth="9.140625" defaultRowHeight="15" x14ac:dyDescent="0.25"/>
  <cols>
    <col min="1" max="1" width="4.28515625" customWidth="1"/>
    <col min="2" max="2" width="56.28515625" customWidth="1"/>
    <col min="3" max="3" width="16.42578125" customWidth="1"/>
    <col min="4" max="4" width="13.5703125" customWidth="1"/>
    <col min="5" max="5" width="17" customWidth="1"/>
    <col min="6" max="6" width="14.85546875" customWidth="1"/>
    <col min="7" max="7" width="19.140625" hidden="1" customWidth="1"/>
    <col min="8" max="8" width="10.28515625" customWidth="1"/>
    <col min="9" max="9" width="9.140625" bestFit="1" customWidth="1"/>
    <col min="10" max="11" width="18.5703125" style="9" customWidth="1"/>
    <col min="12" max="12" width="18.5703125" hidden="1" customWidth="1"/>
    <col min="13" max="13" width="14.140625" hidden="1" customWidth="1"/>
    <col min="14" max="14" width="17.42578125" hidden="1" customWidth="1"/>
    <col min="15" max="15" width="27.28515625" style="8" customWidth="1"/>
    <col min="16" max="16" width="15.140625" hidden="1" customWidth="1"/>
    <col min="17" max="18" width="30.5703125" customWidth="1"/>
    <col min="19" max="19" width="15.85546875" hidden="1" customWidth="1"/>
  </cols>
  <sheetData>
    <row r="2" spans="2:19" ht="23.25" customHeight="1" x14ac:dyDescent="0.25">
      <c r="B2" s="154" t="s">
        <v>38</v>
      </c>
      <c r="C2" s="155"/>
      <c r="D2" s="155"/>
      <c r="E2" s="155"/>
      <c r="F2" s="155"/>
      <c r="G2" s="155"/>
      <c r="H2" s="155"/>
      <c r="I2" s="156"/>
      <c r="J2" s="110" t="s">
        <v>19</v>
      </c>
      <c r="K2" s="111"/>
      <c r="L2" s="111"/>
      <c r="M2" s="111"/>
      <c r="N2" s="111"/>
      <c r="O2" s="112"/>
      <c r="P2" s="64" t="s">
        <v>12</v>
      </c>
      <c r="Q2" s="114" t="s">
        <v>12</v>
      </c>
      <c r="R2" s="115"/>
      <c r="S2" s="67"/>
    </row>
    <row r="3" spans="2:19" ht="18.75" customHeight="1" x14ac:dyDescent="0.25">
      <c r="B3" s="136" t="s">
        <v>20</v>
      </c>
      <c r="C3" s="138" t="s">
        <v>1</v>
      </c>
      <c r="D3" s="138" t="s">
        <v>6</v>
      </c>
      <c r="E3" s="140" t="s">
        <v>23</v>
      </c>
      <c r="F3" s="138" t="s">
        <v>5</v>
      </c>
      <c r="G3" s="138" t="s">
        <v>8</v>
      </c>
      <c r="H3" s="134" t="s">
        <v>4</v>
      </c>
      <c r="I3" s="135"/>
      <c r="J3" s="116" t="s">
        <v>14</v>
      </c>
      <c r="K3" s="118" t="s">
        <v>15</v>
      </c>
      <c r="L3" s="59"/>
      <c r="M3" s="148" t="s">
        <v>9</v>
      </c>
      <c r="N3" s="122" t="s">
        <v>16</v>
      </c>
      <c r="O3" s="150" t="s">
        <v>17</v>
      </c>
      <c r="P3" s="152" t="s">
        <v>13</v>
      </c>
      <c r="Q3" s="130" t="s">
        <v>10</v>
      </c>
      <c r="R3" s="144" t="s">
        <v>22</v>
      </c>
      <c r="S3" s="146" t="s">
        <v>11</v>
      </c>
    </row>
    <row r="4" spans="2:19" s="2" customFormat="1" ht="87" customHeight="1" thickBot="1" x14ac:dyDescent="0.3">
      <c r="B4" s="137"/>
      <c r="C4" s="139"/>
      <c r="D4" s="139"/>
      <c r="E4" s="141"/>
      <c r="F4" s="139"/>
      <c r="G4" s="139"/>
      <c r="H4" s="31" t="s">
        <v>2</v>
      </c>
      <c r="I4" s="32" t="s">
        <v>3</v>
      </c>
      <c r="J4" s="117"/>
      <c r="K4" s="119"/>
      <c r="L4" s="60" t="s">
        <v>18</v>
      </c>
      <c r="M4" s="149"/>
      <c r="N4" s="123"/>
      <c r="O4" s="151"/>
      <c r="P4" s="153"/>
      <c r="Q4" s="131"/>
      <c r="R4" s="145" t="s">
        <v>22</v>
      </c>
      <c r="S4" s="147"/>
    </row>
    <row r="5" spans="2:19" x14ac:dyDescent="0.25">
      <c r="B5" s="27" t="s">
        <v>40</v>
      </c>
      <c r="C5" s="18">
        <v>2000</v>
      </c>
      <c r="D5" s="25">
        <v>1.83</v>
      </c>
      <c r="E5" s="19">
        <v>0.112</v>
      </c>
      <c r="F5" s="20">
        <v>0.14299999999999999</v>
      </c>
      <c r="G5" s="18">
        <f>C5-(C5*E5)</f>
        <v>1776</v>
      </c>
      <c r="H5" s="20">
        <v>0</v>
      </c>
      <c r="I5" s="33">
        <v>0.06</v>
      </c>
      <c r="J5" s="45">
        <f t="shared" ref="J5:J14" si="0">G5*H5</f>
        <v>0</v>
      </c>
      <c r="K5" s="46">
        <f t="shared" ref="K5:K14" si="1">G5*I5</f>
        <v>106.56</v>
      </c>
      <c r="L5" s="47">
        <f t="shared" ref="L5:L14" si="2">G5*F5</f>
        <v>253.96799999999999</v>
      </c>
      <c r="M5" s="48"/>
      <c r="N5" s="49">
        <f>(J5+K5)*0.025</f>
        <v>2.6640000000000001</v>
      </c>
      <c r="O5" s="50">
        <f t="shared" ref="O5:O14" si="3">((F5-E5)+(H5*2.2)+(I5*0.3))*G5</f>
        <v>87.023999999999972</v>
      </c>
      <c r="P5" s="61">
        <f>O5/(N5+0.00000001)</f>
        <v>32.666666544044034</v>
      </c>
      <c r="Q5" s="39">
        <f t="shared" ref="Q5:Q14" si="4">((F5-E5)+(H5*2.2)+(I5*0.3))*D5*1000</f>
        <v>89.669999999999987</v>
      </c>
      <c r="R5" s="65">
        <f>(((D5*H5)/(1+H5))+((D5*I5)/(1+I5)))*1000</f>
        <v>103.58490566037736</v>
      </c>
      <c r="S5" s="68">
        <f t="shared" ref="S5:S14" si="5">1000/(G5+0.0000001)*(D5+0.00000001)*(N5+0.00000001)</f>
        <v>2.7450000251494933</v>
      </c>
    </row>
    <row r="6" spans="2:19" x14ac:dyDescent="0.25">
      <c r="B6" s="27" t="s">
        <v>39</v>
      </c>
      <c r="C6" s="18">
        <v>2100</v>
      </c>
      <c r="D6" s="25">
        <v>1.69</v>
      </c>
      <c r="E6" s="19">
        <v>0.151</v>
      </c>
      <c r="F6" s="20">
        <v>0.16800000000000001</v>
      </c>
      <c r="G6" s="18">
        <f t="shared" ref="G6:G14" si="6">C6-(C6*E6)</f>
        <v>1782.9</v>
      </c>
      <c r="H6" s="20">
        <v>0</v>
      </c>
      <c r="I6" s="33">
        <v>7.4999999999999997E-2</v>
      </c>
      <c r="J6" s="45">
        <f t="shared" si="0"/>
        <v>0</v>
      </c>
      <c r="K6" s="46">
        <f t="shared" si="1"/>
        <v>133.7175</v>
      </c>
      <c r="L6" s="47">
        <f t="shared" si="2"/>
        <v>299.52720000000005</v>
      </c>
      <c r="M6" s="48"/>
      <c r="N6" s="49">
        <f>(J6+K6)*0.025</f>
        <v>3.3429375000000001</v>
      </c>
      <c r="O6" s="50">
        <f t="shared" si="3"/>
        <v>70.424550000000025</v>
      </c>
      <c r="P6" s="62" t="s">
        <v>0</v>
      </c>
      <c r="Q6" s="39">
        <f t="shared" si="4"/>
        <v>66.755000000000024</v>
      </c>
      <c r="R6" s="65">
        <f t="shared" ref="R6:R14" si="7">(((D6*H6)/(1+H6))+((D6*I6)/(1+I6)))*1000</f>
        <v>117.90697674418605</v>
      </c>
      <c r="S6" s="68">
        <f t="shared" si="5"/>
        <v>3.1687500280512082</v>
      </c>
    </row>
    <row r="7" spans="2:19" x14ac:dyDescent="0.25">
      <c r="B7" s="27" t="s">
        <v>36</v>
      </c>
      <c r="C7" s="18">
        <v>2000</v>
      </c>
      <c r="D7" s="25">
        <v>1.85</v>
      </c>
      <c r="E7" s="19">
        <v>0.20399999999999999</v>
      </c>
      <c r="F7" s="20">
        <v>0.14499999999999999</v>
      </c>
      <c r="G7" s="18">
        <f t="shared" si="6"/>
        <v>1592</v>
      </c>
      <c r="H7" s="20">
        <f>0.3*9/100</f>
        <v>2.6999999999999996E-2</v>
      </c>
      <c r="I7" s="33">
        <f>0.7*9/100</f>
        <v>6.3E-2</v>
      </c>
      <c r="J7" s="45">
        <f t="shared" si="0"/>
        <v>42.983999999999995</v>
      </c>
      <c r="K7" s="46">
        <f t="shared" si="1"/>
        <v>100.29600000000001</v>
      </c>
      <c r="L7" s="47">
        <f t="shared" si="2"/>
        <v>230.83999999999997</v>
      </c>
      <c r="M7" s="48"/>
      <c r="N7" s="49">
        <f t="shared" ref="N7:N14" si="8">(J7+K7)*0.025</f>
        <v>3.5820000000000003</v>
      </c>
      <c r="O7" s="50">
        <f t="shared" si="3"/>
        <v>30.725599999999996</v>
      </c>
      <c r="P7" s="61">
        <f t="shared" ref="P7:P14" si="9">O7/(N7+0.00000001)</f>
        <v>8.5777777538308815</v>
      </c>
      <c r="Q7" s="39">
        <f t="shared" si="4"/>
        <v>35.704999999999998</v>
      </c>
      <c r="R7" s="65">
        <f t="shared" si="7"/>
        <v>158.2793273982528</v>
      </c>
      <c r="S7" s="68">
        <f t="shared" si="5"/>
        <v>4.1625000338591391</v>
      </c>
    </row>
    <row r="8" spans="2:19" x14ac:dyDescent="0.25">
      <c r="B8" s="27" t="s">
        <v>37</v>
      </c>
      <c r="C8" s="18">
        <v>2000</v>
      </c>
      <c r="D8" s="25">
        <v>1.85</v>
      </c>
      <c r="E8" s="19">
        <v>0.17</v>
      </c>
      <c r="F8" s="20">
        <v>0.14499999999999999</v>
      </c>
      <c r="G8" s="18">
        <f t="shared" ref="G8" si="10">C8-(C8*E8)</f>
        <v>1660</v>
      </c>
      <c r="H8" s="20">
        <f>0.3*8/100</f>
        <v>2.4E-2</v>
      </c>
      <c r="I8" s="33">
        <f>0.7*8/100</f>
        <v>5.5999999999999994E-2</v>
      </c>
      <c r="J8" s="45">
        <f t="shared" ref="J8" si="11">G8*H8</f>
        <v>39.840000000000003</v>
      </c>
      <c r="K8" s="46">
        <f t="shared" ref="K8" si="12">G8*I8</f>
        <v>92.96</v>
      </c>
      <c r="L8" s="47">
        <f t="shared" ref="L8" si="13">G8*F8</f>
        <v>240.7</v>
      </c>
      <c r="M8" s="48"/>
      <c r="N8" s="49">
        <f t="shared" ref="N8" si="14">(J8+K8)*0.025</f>
        <v>3.3200000000000003</v>
      </c>
      <c r="O8" s="50">
        <f t="shared" ref="O8" si="15">((F8-E8)+(H8*2.2)+(I8*0.3))*G8</f>
        <v>74.035999999999973</v>
      </c>
      <c r="P8" s="61">
        <f t="shared" ref="P8" si="16">O8/(N8+0.00000001)</f>
        <v>22.299999932831316</v>
      </c>
      <c r="Q8" s="39">
        <f t="shared" ref="Q8" si="17">((F8-E8)+(H8*2.2)+(I8*0.3))*D8*1000</f>
        <v>82.509999999999991</v>
      </c>
      <c r="R8" s="65">
        <f t="shared" si="7"/>
        <v>141.46543560606059</v>
      </c>
      <c r="S8" s="68">
        <f t="shared" ref="S8" si="18">1000/(G8+0.0000001)*(D8+0.00000001)*(N8+0.00000001)</f>
        <v>3.7000000309216872</v>
      </c>
    </row>
    <row r="9" spans="2:19" x14ac:dyDescent="0.25">
      <c r="B9" s="27"/>
      <c r="C9" s="18"/>
      <c r="D9" s="25"/>
      <c r="E9" s="19"/>
      <c r="F9" s="20"/>
      <c r="G9" s="18">
        <f t="shared" si="6"/>
        <v>0</v>
      </c>
      <c r="H9" s="20"/>
      <c r="I9" s="33"/>
      <c r="J9" s="45">
        <f t="shared" si="0"/>
        <v>0</v>
      </c>
      <c r="K9" s="46">
        <f t="shared" si="1"/>
        <v>0</v>
      </c>
      <c r="L9" s="47">
        <f t="shared" si="2"/>
        <v>0</v>
      </c>
      <c r="M9" s="48"/>
      <c r="N9" s="49">
        <f t="shared" si="8"/>
        <v>0</v>
      </c>
      <c r="O9" s="50">
        <f t="shared" si="3"/>
        <v>0</v>
      </c>
      <c r="P9" s="61">
        <f t="shared" si="9"/>
        <v>0</v>
      </c>
      <c r="Q9" s="39">
        <f t="shared" si="4"/>
        <v>0</v>
      </c>
      <c r="R9" s="65">
        <f t="shared" si="7"/>
        <v>0</v>
      </c>
      <c r="S9" s="68">
        <f t="shared" si="5"/>
        <v>9.9999999999999995E-7</v>
      </c>
    </row>
    <row r="10" spans="2:19" x14ac:dyDescent="0.25">
      <c r="B10" s="27"/>
      <c r="C10" s="18"/>
      <c r="D10" s="25"/>
      <c r="E10" s="19"/>
      <c r="F10" s="20"/>
      <c r="G10" s="18">
        <f t="shared" si="6"/>
        <v>0</v>
      </c>
      <c r="H10" s="20"/>
      <c r="I10" s="33"/>
      <c r="J10" s="45">
        <f t="shared" si="0"/>
        <v>0</v>
      </c>
      <c r="K10" s="46">
        <f t="shared" si="1"/>
        <v>0</v>
      </c>
      <c r="L10" s="47">
        <f t="shared" si="2"/>
        <v>0</v>
      </c>
      <c r="M10" s="48"/>
      <c r="N10" s="49">
        <f t="shared" si="8"/>
        <v>0</v>
      </c>
      <c r="O10" s="50">
        <f t="shared" si="3"/>
        <v>0</v>
      </c>
      <c r="P10" s="61">
        <f t="shared" si="9"/>
        <v>0</v>
      </c>
      <c r="Q10" s="39">
        <f t="shared" si="4"/>
        <v>0</v>
      </c>
      <c r="R10" s="65">
        <f t="shared" si="7"/>
        <v>0</v>
      </c>
      <c r="S10" s="68">
        <f t="shared" si="5"/>
        <v>9.9999999999999995E-7</v>
      </c>
    </row>
    <row r="11" spans="2:19" x14ac:dyDescent="0.25">
      <c r="B11" s="27"/>
      <c r="C11" s="18"/>
      <c r="D11" s="25"/>
      <c r="E11" s="19"/>
      <c r="F11" s="20"/>
      <c r="G11" s="18">
        <f t="shared" si="6"/>
        <v>0</v>
      </c>
      <c r="H11" s="20"/>
      <c r="I11" s="33"/>
      <c r="J11" s="45">
        <f t="shared" si="0"/>
        <v>0</v>
      </c>
      <c r="K11" s="46">
        <f t="shared" si="1"/>
        <v>0</v>
      </c>
      <c r="L11" s="47">
        <f t="shared" si="2"/>
        <v>0</v>
      </c>
      <c r="M11" s="48"/>
      <c r="N11" s="49">
        <f t="shared" si="8"/>
        <v>0</v>
      </c>
      <c r="O11" s="50">
        <f t="shared" si="3"/>
        <v>0</v>
      </c>
      <c r="P11" s="61">
        <f t="shared" si="9"/>
        <v>0</v>
      </c>
      <c r="Q11" s="39">
        <f t="shared" si="4"/>
        <v>0</v>
      </c>
      <c r="R11" s="65">
        <f t="shared" si="7"/>
        <v>0</v>
      </c>
      <c r="S11" s="68">
        <f t="shared" si="5"/>
        <v>9.9999999999999995E-7</v>
      </c>
    </row>
    <row r="12" spans="2:19" x14ac:dyDescent="0.25">
      <c r="B12" s="27"/>
      <c r="C12" s="18"/>
      <c r="D12" s="25"/>
      <c r="E12" s="19"/>
      <c r="F12" s="20"/>
      <c r="G12" s="18">
        <f t="shared" si="6"/>
        <v>0</v>
      </c>
      <c r="H12" s="20"/>
      <c r="I12" s="33"/>
      <c r="J12" s="45">
        <f t="shared" si="0"/>
        <v>0</v>
      </c>
      <c r="K12" s="46">
        <f t="shared" si="1"/>
        <v>0</v>
      </c>
      <c r="L12" s="47">
        <f t="shared" si="2"/>
        <v>0</v>
      </c>
      <c r="M12" s="48"/>
      <c r="N12" s="49">
        <f t="shared" si="8"/>
        <v>0</v>
      </c>
      <c r="O12" s="50">
        <f t="shared" si="3"/>
        <v>0</v>
      </c>
      <c r="P12" s="61">
        <f t="shared" si="9"/>
        <v>0</v>
      </c>
      <c r="Q12" s="39">
        <f t="shared" si="4"/>
        <v>0</v>
      </c>
      <c r="R12" s="65">
        <f t="shared" si="7"/>
        <v>0</v>
      </c>
      <c r="S12" s="68">
        <f t="shared" si="5"/>
        <v>9.9999999999999995E-7</v>
      </c>
    </row>
    <row r="13" spans="2:19" x14ac:dyDescent="0.25">
      <c r="B13" s="27"/>
      <c r="C13" s="18"/>
      <c r="D13" s="25"/>
      <c r="E13" s="19"/>
      <c r="F13" s="20"/>
      <c r="G13" s="18">
        <f t="shared" si="6"/>
        <v>0</v>
      </c>
      <c r="H13" s="20"/>
      <c r="I13" s="33"/>
      <c r="J13" s="45">
        <f t="shared" si="0"/>
        <v>0</v>
      </c>
      <c r="K13" s="46">
        <f t="shared" si="1"/>
        <v>0</v>
      </c>
      <c r="L13" s="47">
        <f t="shared" si="2"/>
        <v>0</v>
      </c>
      <c r="M13" s="48"/>
      <c r="N13" s="49">
        <f t="shared" si="8"/>
        <v>0</v>
      </c>
      <c r="O13" s="50">
        <f t="shared" si="3"/>
        <v>0</v>
      </c>
      <c r="P13" s="61">
        <f t="shared" si="9"/>
        <v>0</v>
      </c>
      <c r="Q13" s="39">
        <f t="shared" si="4"/>
        <v>0</v>
      </c>
      <c r="R13" s="65">
        <f t="shared" si="7"/>
        <v>0</v>
      </c>
      <c r="S13" s="68">
        <f t="shared" si="5"/>
        <v>9.9999999999999995E-7</v>
      </c>
    </row>
    <row r="14" spans="2:19" x14ac:dyDescent="0.25">
      <c r="B14" s="27"/>
      <c r="C14" s="18"/>
      <c r="D14" s="25"/>
      <c r="E14" s="19"/>
      <c r="F14" s="20"/>
      <c r="G14" s="18">
        <f t="shared" si="6"/>
        <v>0</v>
      </c>
      <c r="H14" s="20"/>
      <c r="I14" s="33"/>
      <c r="J14" s="45">
        <f t="shared" si="0"/>
        <v>0</v>
      </c>
      <c r="K14" s="46">
        <f t="shared" si="1"/>
        <v>0</v>
      </c>
      <c r="L14" s="47">
        <f t="shared" si="2"/>
        <v>0</v>
      </c>
      <c r="M14" s="48"/>
      <c r="N14" s="49">
        <f t="shared" si="8"/>
        <v>0</v>
      </c>
      <c r="O14" s="50">
        <f t="shared" si="3"/>
        <v>0</v>
      </c>
      <c r="P14" s="61">
        <f t="shared" si="9"/>
        <v>0</v>
      </c>
      <c r="Q14" s="39">
        <f t="shared" si="4"/>
        <v>0</v>
      </c>
      <c r="R14" s="65">
        <f t="shared" si="7"/>
        <v>0</v>
      </c>
      <c r="S14" s="68">
        <f t="shared" si="5"/>
        <v>9.9999999999999995E-7</v>
      </c>
    </row>
    <row r="15" spans="2:19" x14ac:dyDescent="0.25">
      <c r="B15" s="28"/>
      <c r="C15" s="21"/>
      <c r="D15" s="26"/>
      <c r="E15" s="22" t="s">
        <v>7</v>
      </c>
      <c r="F15" s="23"/>
      <c r="G15" s="21"/>
      <c r="H15" s="23"/>
      <c r="I15" s="34"/>
      <c r="J15" s="51"/>
      <c r="K15" s="52"/>
      <c r="L15" s="53"/>
      <c r="M15" s="54"/>
      <c r="N15" s="55"/>
      <c r="O15" s="56"/>
      <c r="P15" s="63"/>
      <c r="Q15" s="43"/>
      <c r="R15" s="66"/>
      <c r="S15" s="69"/>
    </row>
    <row r="16" spans="2:19" s="10" customFormat="1" x14ac:dyDescent="0.25">
      <c r="C16" s="11"/>
      <c r="E16" s="12"/>
      <c r="F16" s="11"/>
      <c r="G16" s="11"/>
      <c r="H16" s="13"/>
      <c r="I16" s="13"/>
      <c r="J16" s="11"/>
      <c r="K16" s="11"/>
      <c r="L16" s="11"/>
      <c r="M16" s="11"/>
      <c r="N16" s="14"/>
      <c r="O16" s="15"/>
      <c r="P16" s="16"/>
      <c r="Q16" s="16"/>
      <c r="R16" s="16"/>
      <c r="S16" s="17"/>
    </row>
    <row r="17" spans="2:19" s="10" customFormat="1" x14ac:dyDescent="0.25">
      <c r="B17" s="57" t="s">
        <v>41</v>
      </c>
      <c r="C17" s="11"/>
      <c r="E17" s="12"/>
      <c r="F17" s="13"/>
      <c r="H17" s="13"/>
      <c r="I17" s="13"/>
      <c r="J17" s="11"/>
      <c r="K17" s="11"/>
      <c r="L17" s="11"/>
      <c r="M17" s="11"/>
      <c r="N17" s="14"/>
      <c r="O17" s="15"/>
      <c r="P17" s="29"/>
      <c r="Q17" s="29"/>
      <c r="R17" s="29"/>
      <c r="S17" s="17"/>
    </row>
    <row r="18" spans="2:19" x14ac:dyDescent="0.25">
      <c r="E18" s="3"/>
      <c r="F18" s="1"/>
      <c r="H18" s="3"/>
      <c r="I18" s="3"/>
      <c r="N18" s="5"/>
      <c r="O18" s="7"/>
      <c r="P18" s="4"/>
      <c r="Q18" s="4"/>
      <c r="R18" s="4"/>
      <c r="S18" s="5"/>
    </row>
    <row r="21" spans="2:19" x14ac:dyDescent="0.25">
      <c r="H21" s="6"/>
      <c r="I21" s="6"/>
    </row>
    <row r="23" spans="2:19" ht="18" x14ac:dyDescent="0.35">
      <c r="P23" s="30"/>
      <c r="Q23" s="30"/>
    </row>
    <row r="29" spans="2:19" x14ac:dyDescent="0.25">
      <c r="C29" s="11"/>
    </row>
    <row r="33" spans="3:3" x14ac:dyDescent="0.25">
      <c r="C33" s="9"/>
    </row>
  </sheetData>
  <dataConsolidate/>
  <mergeCells count="19">
    <mergeCell ref="G3:G4"/>
    <mergeCell ref="H3:I3"/>
    <mergeCell ref="B2:I2"/>
    <mergeCell ref="B3:B4"/>
    <mergeCell ref="C3:C4"/>
    <mergeCell ref="D3:D4"/>
    <mergeCell ref="E3:E4"/>
    <mergeCell ref="F3:F4"/>
    <mergeCell ref="Q3:Q4"/>
    <mergeCell ref="R3:R4"/>
    <mergeCell ref="S3:S4"/>
    <mergeCell ref="Q2:R2"/>
    <mergeCell ref="J3:J4"/>
    <mergeCell ref="K3:K4"/>
    <mergeCell ref="M3:M4"/>
    <mergeCell ref="N3:N4"/>
    <mergeCell ref="O3:O4"/>
    <mergeCell ref="P3:P4"/>
    <mergeCell ref="J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 Additiv</vt:lpstr>
      <vt:lpstr>Ohne Additive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2019-05-08T11:32:09Z</dcterms:modified>
</cp:coreProperties>
</file>